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borges\Box Sync\SAFAC\Budget Request Forms\2018-2019\"/>
    </mc:Choice>
  </mc:AlternateContent>
  <workbookProtection workbookAlgorithmName="SHA-512" workbookHashValue="J/TC6SVVVr4+ipGW7qrlptykpyJn+BNX2edJUt7O/344fms4cpR/V0J/3g/oYGPHRATboQ+tfpp3cW7q7hCxWg==" workbookSaltValue="aFFGX2xpY7P/kzbppFgEBA==" workbookSpinCount="100000" lockStructure="1"/>
  <bookViews>
    <workbookView xWindow="0" yWindow="435" windowWidth="28800" windowHeight="16275" tabRatio="500" firstSheet="1" activeTab="1"/>
  </bookViews>
  <sheets>
    <sheet name="Instructions" sheetId="5" state="hidden" r:id="rId1"/>
    <sheet name="Travel Sheet Demo 1" sheetId="1" r:id="rId2"/>
    <sheet name="Travel Sheet Demo 2" sheetId="14" r:id="rId3"/>
    <sheet name="Travel Sheet Demo 3" sheetId="15" r:id="rId4"/>
    <sheet name="FCS Detail (Club Sports Only)" sheetId="6" state="hidden" r:id="rId5"/>
    <sheet name="Funding Categories" sheetId="3" state="hidden" r:id="rId6"/>
    <sheet name="Summary for Importing" sheetId="8" state="hidden" r:id="rId7"/>
    <sheet name="Database" sheetId="7" state="hidden" r:id="rId8"/>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18" i="15" l="1"/>
  <c r="C27" i="15"/>
  <c r="D27" i="15"/>
  <c r="C28" i="15"/>
  <c r="D28" i="15"/>
  <c r="C29" i="15"/>
  <c r="D29" i="15"/>
  <c r="C30" i="15"/>
  <c r="D30" i="15"/>
  <c r="D32" i="15"/>
  <c r="C32" i="15"/>
  <c r="E30" i="15"/>
  <c r="B30" i="15"/>
  <c r="E29" i="15"/>
  <c r="B29" i="15"/>
  <c r="B28" i="15"/>
  <c r="E28" i="15"/>
  <c r="E27" i="15"/>
  <c r="B27" i="15"/>
  <c r="D23" i="15"/>
  <c r="B23" i="15"/>
  <c r="D22" i="15"/>
  <c r="B22" i="15"/>
  <c r="D18" i="15"/>
  <c r="E18" i="14"/>
  <c r="C27" i="14"/>
  <c r="D27" i="14"/>
  <c r="C28" i="14"/>
  <c r="D28" i="14"/>
  <c r="C29" i="14"/>
  <c r="D29" i="14"/>
  <c r="C30" i="14"/>
  <c r="D30" i="14"/>
  <c r="D32" i="14"/>
  <c r="C32" i="14"/>
  <c r="E30" i="14"/>
  <c r="B30" i="14"/>
  <c r="E29" i="14"/>
  <c r="B29" i="14"/>
  <c r="B28" i="14"/>
  <c r="E28" i="14"/>
  <c r="E27" i="14"/>
  <c r="B27" i="14"/>
  <c r="D23" i="14"/>
  <c r="B23" i="14"/>
  <c r="D22" i="14"/>
  <c r="B22" i="14"/>
  <c r="D18" i="14"/>
  <c r="C28" i="1"/>
  <c r="B28" i="1"/>
  <c r="B27" i="1"/>
  <c r="B29" i="1"/>
  <c r="B30" i="1"/>
  <c r="D7" i="3"/>
  <c r="C30" i="1"/>
  <c r="E30" i="1"/>
  <c r="C29" i="1"/>
  <c r="D29" i="1"/>
  <c r="D6" i="3"/>
  <c r="E29" i="1"/>
  <c r="D28" i="1"/>
  <c r="D5" i="3"/>
  <c r="C27" i="1"/>
  <c r="D27" i="1"/>
  <c r="D4" i="3"/>
  <c r="E27" i="1"/>
  <c r="D3" i="3"/>
  <c r="A8" i="6"/>
  <c r="A9" i="6"/>
  <c r="A10" i="6"/>
  <c r="A7" i="6"/>
  <c r="E18" i="1"/>
  <c r="D18" i="1"/>
  <c r="A6" i="8"/>
  <c r="A5" i="8"/>
  <c r="A4" i="8"/>
  <c r="A3" i="8"/>
  <c r="A2" i="8"/>
  <c r="C6" i="8"/>
  <c r="C5" i="8"/>
  <c r="C4" i="8"/>
  <c r="C3" i="8"/>
  <c r="C2" i="8"/>
  <c r="A1" i="6"/>
  <c r="D23" i="1"/>
  <c r="D5" i="8"/>
  <c r="B9" i="6"/>
  <c r="D30" i="1"/>
  <c r="B10" i="6"/>
  <c r="B22" i="1"/>
  <c r="B23" i="1"/>
  <c r="D22" i="1"/>
  <c r="D6" i="8"/>
  <c r="H5" i="8"/>
  <c r="G5" i="8"/>
  <c r="H4" i="8"/>
  <c r="H6" i="8"/>
  <c r="G6" i="8"/>
  <c r="H2" i="8"/>
  <c r="G2" i="8"/>
  <c r="B8" i="6"/>
  <c r="G4" i="8"/>
  <c r="E28" i="1"/>
  <c r="D4" i="8"/>
  <c r="C32" i="1"/>
  <c r="D2" i="8"/>
  <c r="D3" i="8"/>
  <c r="B7" i="6"/>
  <c r="H3" i="8"/>
  <c r="G3" i="8"/>
  <c r="D32" i="1"/>
</calcChain>
</file>

<file path=xl/sharedStrings.xml><?xml version="1.0" encoding="utf-8"?>
<sst xmlns="http://schemas.openxmlformats.org/spreadsheetml/2006/main" count="877" uniqueCount="757">
  <si>
    <t>Organization Name</t>
  </si>
  <si>
    <t>OrgSync Membership</t>
  </si>
  <si>
    <t>Phone Number</t>
  </si>
  <si>
    <t>Email Address</t>
  </si>
  <si>
    <t>SAFAC Representative</t>
  </si>
  <si>
    <t>Date</t>
  </si>
  <si>
    <t>Item Detail</t>
  </si>
  <si>
    <t>Category</t>
  </si>
  <si>
    <t>The signatures below certify that the organization requesting funding is
registered and in good standing with the Committee on Student Organizations.
All information and values are accurate. 
SAFAC reserves the right to deny funding for misrepresented requests.</t>
  </si>
  <si>
    <t>Organization President</t>
  </si>
  <si>
    <t>Organization Treasurer</t>
  </si>
  <si>
    <t>Organization Advisor</t>
  </si>
  <si>
    <t>Funding Categories</t>
  </si>
  <si>
    <t>Unit</t>
  </si>
  <si>
    <t>Cap</t>
  </si>
  <si>
    <t>Approved</t>
  </si>
  <si>
    <t>Cap Type</t>
  </si>
  <si>
    <t>Workday Program ID Number</t>
  </si>
  <si>
    <t>FCS Committee Member</t>
  </si>
  <si>
    <t>FCS Advisor</t>
  </si>
  <si>
    <t>Request for FCS Consideration</t>
  </si>
  <si>
    <t>FCS Approved Request</t>
  </si>
  <si>
    <t>Airfare</t>
  </si>
  <si>
    <t>Hotels</t>
  </si>
  <si>
    <t>Mileage</t>
  </si>
  <si>
    <t>Registration Fees</t>
  </si>
  <si>
    <t>2018-2019</t>
  </si>
  <si>
    <t>Rental Cars</t>
  </si>
  <si>
    <t>A Week For Life</t>
  </si>
  <si>
    <t>Ad Group</t>
  </si>
  <si>
    <t>African Students Union</t>
  </si>
  <si>
    <t>Aikido Club</t>
  </si>
  <si>
    <t>Alpha Epsilon Delta</t>
  </si>
  <si>
    <t>Alpha Eta Mu Beta</t>
  </si>
  <si>
    <t>Alpha Kappa Psi</t>
  </si>
  <si>
    <t>Alpha Mu Music Therapy Club</t>
  </si>
  <si>
    <t>Alpha Phi Omega</t>
  </si>
  <si>
    <t>Alternative Breaks</t>
  </si>
  <si>
    <t>American Assembly for Men in Nursing</t>
  </si>
  <si>
    <t>American Society of Pre-Dental Students</t>
  </si>
  <si>
    <t>Anime Club</t>
  </si>
  <si>
    <t>Anthropology Club</t>
  </si>
  <si>
    <t>Armenian Student Association</t>
  </si>
  <si>
    <t>Art for Kids</t>
  </si>
  <si>
    <t>Art of Healing</t>
  </si>
  <si>
    <t>Asian American Students Association</t>
  </si>
  <si>
    <t>Association of Commuter Students (ACS)</t>
  </si>
  <si>
    <t>Association of Computing Machinery</t>
  </si>
  <si>
    <t>Astronomy Club</t>
  </si>
  <si>
    <t>Badminton Club</t>
  </si>
  <si>
    <t>Bahamian Students Association</t>
  </si>
  <si>
    <t>Band of the Hour</t>
  </si>
  <si>
    <t>Best Buddies</t>
  </si>
  <si>
    <t>Beta Beta Beta Biological Honor Society</t>
  </si>
  <si>
    <t>Bicycle Club</t>
  </si>
  <si>
    <t>Big Brothers Big Sisters</t>
  </si>
  <si>
    <t>Biomedical Engineering Society</t>
  </si>
  <si>
    <t>Black Female Development Circle, Inc</t>
  </si>
  <si>
    <t>Black Girls Lift</t>
  </si>
  <si>
    <t>Brazilian Jiu-Jitsu Club</t>
  </si>
  <si>
    <t>Brazilian Students Association</t>
  </si>
  <si>
    <t>Camp Kesem</t>
  </si>
  <si>
    <t>CaneBuddy</t>
  </si>
  <si>
    <t>Canes Crossfit Club</t>
  </si>
  <si>
    <t>Canes for Israel</t>
  </si>
  <si>
    <t>Canes Investing Association</t>
  </si>
  <si>
    <t>Canestage Theatre Company</t>
  </si>
  <si>
    <t>Caribbean Students Association</t>
  </si>
  <si>
    <t>Category 5</t>
  </si>
  <si>
    <t>Catholic Student Association</t>
  </si>
  <si>
    <t>Celtic Canes</t>
  </si>
  <si>
    <t>CHABAD</t>
  </si>
  <si>
    <t>Colombian Students Association</t>
  </si>
  <si>
    <t>Committee on Student Organizations (COSO)</t>
  </si>
  <si>
    <t>CommUnity Garden</t>
  </si>
  <si>
    <t>Cornhole at UM</t>
  </si>
  <si>
    <t>Crowdfunding Club</t>
  </si>
  <si>
    <t>Debate Team</t>
  </si>
  <si>
    <t>Delta Kappa Alpha</t>
  </si>
  <si>
    <t>Delta Sigma Pi</t>
  </si>
  <si>
    <t>Distraction</t>
  </si>
  <si>
    <t>Earth Alert</t>
  </si>
  <si>
    <t>Eclipse Fashion Society</t>
  </si>
  <si>
    <t>Economics Club</t>
  </si>
  <si>
    <t>Emet Israel</t>
  </si>
  <si>
    <t>Engineers Without Borders</t>
  </si>
  <si>
    <t>EQ Collective</t>
  </si>
  <si>
    <t>Equestrian Club</t>
  </si>
  <si>
    <t>Eta Sigma Phi</t>
  </si>
  <si>
    <t>Ethics Society</t>
  </si>
  <si>
    <t>Fellowship of Christian Athletes</t>
  </si>
  <si>
    <t>Field Hockey Club</t>
  </si>
  <si>
    <t>Filipino Student Association</t>
  </si>
  <si>
    <t>First Generation U</t>
  </si>
  <si>
    <t>Florida Water and Environment Association</t>
  </si>
  <si>
    <t>FunDay</t>
  </si>
  <si>
    <t>Future Black Communication Professionals</t>
  </si>
  <si>
    <t>Future Educators Association</t>
  </si>
  <si>
    <t>Girl Up</t>
  </si>
  <si>
    <t>Glass Guild</t>
  </si>
  <si>
    <t>Global Brigades</t>
  </si>
  <si>
    <t>Global Sigma</t>
  </si>
  <si>
    <t>Gold Ribbon Club</t>
  </si>
  <si>
    <t>Golden Key International Honour Society</t>
  </si>
  <si>
    <t>Golf Club</t>
  </si>
  <si>
    <t>Graduate Engineering Student Council</t>
  </si>
  <si>
    <t>Hammond Butler Inspirational Choir</t>
  </si>
  <si>
    <t>Health Studies Student Association</t>
  </si>
  <si>
    <t>Hindu Students Council</t>
  </si>
  <si>
    <t>Hispanic Heritage Month Committee</t>
  </si>
  <si>
    <t>Hispanics in Health and Medicine</t>
  </si>
  <si>
    <t>Hockey Club</t>
  </si>
  <si>
    <t>Hong Kong Student Association</t>
  </si>
  <si>
    <t>Honors Student's Association</t>
  </si>
  <si>
    <t>Hui Aloha</t>
  </si>
  <si>
    <t>Hurricane Bhangra</t>
  </si>
  <si>
    <t>Hyperion Council</t>
  </si>
  <si>
    <t>IBIS Yearbook</t>
  </si>
  <si>
    <t>Iota Tau Alpha Athletic Training Education Honor Society</t>
  </si>
  <si>
    <t>KAOS</t>
  </si>
  <si>
    <t>Karate Club</t>
  </si>
  <si>
    <t>Kids &amp; Culture</t>
  </si>
  <si>
    <t>Kiteboarding Club</t>
  </si>
  <si>
    <t>Korean Students Association</t>
  </si>
  <si>
    <t>Lambda Theta Alpha</t>
  </si>
  <si>
    <t>Latino Greek Council</t>
  </si>
  <si>
    <t>LINK</t>
  </si>
  <si>
    <t>Literary Society</t>
  </si>
  <si>
    <t>Love Your Melon</t>
  </si>
  <si>
    <t>Marine Mammal Rescue Team</t>
  </si>
  <si>
    <t>Men's Basketball Club</t>
  </si>
  <si>
    <t>Men's Lacrosse Team</t>
  </si>
  <si>
    <t>Miami Aviators Club</t>
  </si>
  <si>
    <t>Miami International Outreach</t>
  </si>
  <si>
    <t>Miami International Relations Association</t>
  </si>
  <si>
    <t>Miami Mindfulness</t>
  </si>
  <si>
    <t>Miami Motion</t>
  </si>
  <si>
    <t>Microbiology &amp; Immunology Club</t>
  </si>
  <si>
    <t>Minority Association of Pre-Health Students</t>
  </si>
  <si>
    <t>Minority Women in Medicine</t>
  </si>
  <si>
    <t>Model United Nations</t>
  </si>
  <si>
    <t>Modlab</t>
  </si>
  <si>
    <t>Muggle Quidditch</t>
  </si>
  <si>
    <t>Multicultural Greek Council</t>
  </si>
  <si>
    <t>National Broadcasting Society</t>
  </si>
  <si>
    <t>National Gandhi Day of Service</t>
  </si>
  <si>
    <t>National Organization for Women (NOW)</t>
  </si>
  <si>
    <t>National Society of Collegiate Scholars</t>
  </si>
  <si>
    <t>No Zebras: 'Canes Against Sexual Assault</t>
  </si>
  <si>
    <t>Nursing Student Association</t>
  </si>
  <si>
    <t>Organization for Jamaican Unity</t>
  </si>
  <si>
    <t>Orthodox Christian Fellowship</t>
  </si>
  <si>
    <t>oSTEM</t>
  </si>
  <si>
    <t>Panhellenic Association</t>
  </si>
  <si>
    <t>Pencils of Promise</t>
  </si>
  <si>
    <t>Phi Alpha Delta Pre-Law Fraternity</t>
  </si>
  <si>
    <t>Phi Beta Lambda</t>
  </si>
  <si>
    <t>Phi Delta Epsilon</t>
  </si>
  <si>
    <t>Phi Mu Alpha Sinfonia</t>
  </si>
  <si>
    <t>Phi Sigma Pi National Co-Ed Honor Fraternity</t>
  </si>
  <si>
    <t>Photography Club</t>
  </si>
  <si>
    <t>Physical Therapy Students Association</t>
  </si>
  <si>
    <t>Plant Based Canes</t>
  </si>
  <si>
    <t>Polo Club</t>
  </si>
  <si>
    <t>Pre-Veterinary Society</t>
  </si>
  <si>
    <t>Project HEAL</t>
  </si>
  <si>
    <t>Project Sunshine</t>
  </si>
  <si>
    <t>Propeller Club</t>
  </si>
  <si>
    <t>Psi Chi</t>
  </si>
  <si>
    <t>Racquetball Club</t>
  </si>
  <si>
    <t>Relay for Life</t>
  </si>
  <si>
    <t>Rho Rho Rho</t>
  </si>
  <si>
    <t>Rhythm Nation</t>
  </si>
  <si>
    <t>Rock Climbing Club</t>
  </si>
  <si>
    <t>Roots</t>
  </si>
  <si>
    <t>Rowing Club</t>
  </si>
  <si>
    <t>Rugby Football Club</t>
  </si>
  <si>
    <t>Running Club</t>
  </si>
  <si>
    <t>Russian and Eastern European Club</t>
  </si>
  <si>
    <t>Sailing Hurricanes</t>
  </si>
  <si>
    <t>Salsa Craze</t>
  </si>
  <si>
    <t>Saudi Students Association</t>
  </si>
  <si>
    <t>Scientifica Magazine</t>
  </si>
  <si>
    <t>Scuba Club</t>
  </si>
  <si>
    <t>Secular Humanists, Atheists, and Agnostics for Reason, Knowledge, and Science</t>
  </si>
  <si>
    <t>Sigma Alpha Iota</t>
  </si>
  <si>
    <t>Sigma Gamma Epsilon</t>
  </si>
  <si>
    <t>Sigma Lambda Gamma</t>
  </si>
  <si>
    <t>Sigma Tau Delta</t>
  </si>
  <si>
    <t>Society of Professional Journalists</t>
  </si>
  <si>
    <t>Sociology and Criminology Club</t>
  </si>
  <si>
    <t>SPARK</t>
  </si>
  <si>
    <t>Speak What You Feel</t>
  </si>
  <si>
    <t>Special Olympics</t>
  </si>
  <si>
    <t>SpectrUM</t>
  </si>
  <si>
    <t>Spikeball Club</t>
  </si>
  <si>
    <t>Student Activities Fee Allocation Committee (SAFAC)</t>
  </si>
  <si>
    <t>Student Alumni Ambassadors</t>
  </si>
  <si>
    <t>Student Government</t>
  </si>
  <si>
    <t>Students Helping Animals</t>
  </si>
  <si>
    <t>Swaggeraas</t>
  </si>
  <si>
    <t>Swimming and Aquatics Club</t>
  </si>
  <si>
    <t>Tae Kwon Do Club</t>
  </si>
  <si>
    <t>Tai Chi Club</t>
  </si>
  <si>
    <t>Taiwanese Student Association</t>
  </si>
  <si>
    <t>TAMID: Israel Investment Group</t>
  </si>
  <si>
    <t>Tau Beta Sigma</t>
  </si>
  <si>
    <t>Tennis Club</t>
  </si>
  <si>
    <t>Theatre Action Group</t>
  </si>
  <si>
    <t>Triathlon Club Team (TriCanes)</t>
  </si>
  <si>
    <t>Turkish Student Association</t>
  </si>
  <si>
    <t>U Doodle</t>
  </si>
  <si>
    <t>U Pup</t>
  </si>
  <si>
    <t>UConnect</t>
  </si>
  <si>
    <t>Ucook</t>
  </si>
  <si>
    <t>UJHoom</t>
  </si>
  <si>
    <t>ULift</t>
  </si>
  <si>
    <t>Ultimate Frisbee Club</t>
  </si>
  <si>
    <t>UMTV</t>
  </si>
  <si>
    <t>Unit 305</t>
  </si>
  <si>
    <t>UWho?</t>
  </si>
  <si>
    <t>Video Games Club</t>
  </si>
  <si>
    <t>Voices of UM</t>
  </si>
  <si>
    <t>Wakeboard Club</t>
  </si>
  <si>
    <t>Water Polo Club</t>
  </si>
  <si>
    <t>Women in Architecture</t>
  </si>
  <si>
    <t>Women in Business</t>
  </si>
  <si>
    <t>Women's Rugby Club</t>
  </si>
  <si>
    <t>Women's Sailing Team</t>
  </si>
  <si>
    <t>Women's Soccer Club</t>
  </si>
  <si>
    <t>Women's Ultimate Frisbee</t>
  </si>
  <si>
    <t>Women's Volleyball Club</t>
  </si>
  <si>
    <t>Wrestling Club</t>
  </si>
  <si>
    <t>Written in My Soul</t>
  </si>
  <si>
    <t>Yellow Rose Society</t>
  </si>
  <si>
    <t>PG008944</t>
  </si>
  <si>
    <t>PG007942</t>
  </si>
  <si>
    <t>PG008938</t>
  </si>
  <si>
    <t>PG008980</t>
  </si>
  <si>
    <t>PG007320</t>
  </si>
  <si>
    <t>PG007593</t>
  </si>
  <si>
    <t>PG007179</t>
  </si>
  <si>
    <t>PG008094</t>
  </si>
  <si>
    <t>PG007173</t>
  </si>
  <si>
    <t>PG007180</t>
  </si>
  <si>
    <t>PG007538</t>
  </si>
  <si>
    <t>PG008571</t>
  </si>
  <si>
    <t>PG007405</t>
  </si>
  <si>
    <t>PG008298</t>
  </si>
  <si>
    <t>PG008538</t>
  </si>
  <si>
    <t>PG007713</t>
  </si>
  <si>
    <t>PG008889</t>
  </si>
  <si>
    <t>PG007918</t>
  </si>
  <si>
    <t>PG007256</t>
  </si>
  <si>
    <t>PG008939</t>
  </si>
  <si>
    <t>PG008940</t>
  </si>
  <si>
    <t>PG007285</t>
  </si>
  <si>
    <t>PG008890</t>
  </si>
  <si>
    <t>PG007514</t>
  </si>
  <si>
    <t>PG008509</t>
  </si>
  <si>
    <t>PG007536</t>
  </si>
  <si>
    <t>PG008664</t>
  </si>
  <si>
    <t>PG007634</t>
  </si>
  <si>
    <t>PG008287</t>
  </si>
  <si>
    <t>PG007515</t>
  </si>
  <si>
    <t>PG007248</t>
  </si>
  <si>
    <t>PG008746</t>
  </si>
  <si>
    <t>PG009015</t>
  </si>
  <si>
    <t>PG008964</t>
  </si>
  <si>
    <t>PG007249</t>
  </si>
  <si>
    <t>PG008838</t>
  </si>
  <si>
    <t>PG008732</t>
  </si>
  <si>
    <t>PG007322</t>
  </si>
  <si>
    <t>PG007319</t>
  </si>
  <si>
    <t>PG007486</t>
  </si>
  <si>
    <t>PG007831</t>
  </si>
  <si>
    <t>PG008924</t>
  </si>
  <si>
    <t>PG007225</t>
  </si>
  <si>
    <t>PG008747</t>
  </si>
  <si>
    <t>PG007413</t>
  </si>
  <si>
    <t>PG008064</t>
  </si>
  <si>
    <t>PG008941</t>
  </si>
  <si>
    <t>PG008978</t>
  </si>
  <si>
    <t>PG007917</t>
  </si>
  <si>
    <t>PG007936</t>
  </si>
  <si>
    <t>PG007616</t>
  </si>
  <si>
    <t>PG007411</t>
  </si>
  <si>
    <t>PG008304</t>
  </si>
  <si>
    <t>PG007351</t>
  </si>
  <si>
    <t>PG008361</t>
  </si>
  <si>
    <t>PG007935</t>
  </si>
  <si>
    <t>PG007339</t>
  </si>
  <si>
    <t>PG007863</t>
  </si>
  <si>
    <t>PG007556</t>
  </si>
  <si>
    <t>PG007274</t>
  </si>
  <si>
    <t>PG008981</t>
  </si>
  <si>
    <t>PG007153</t>
  </si>
  <si>
    <t>PG007431</t>
  </si>
  <si>
    <t>PG007543</t>
  </si>
  <si>
    <t>PG007424</t>
  </si>
  <si>
    <t>PG007901</t>
  </si>
  <si>
    <t>PG007555</t>
  </si>
  <si>
    <t>PG007818</t>
  </si>
  <si>
    <t>PG007330</t>
  </si>
  <si>
    <t>PG007401</t>
  </si>
  <si>
    <t>PG008884</t>
  </si>
  <si>
    <t>PG011424</t>
  </si>
  <si>
    <t>PG007788</t>
  </si>
  <si>
    <t>PG007456</t>
  </si>
  <si>
    <t>PG009005</t>
  </si>
  <si>
    <t>PG008330</t>
  </si>
  <si>
    <t>PG007704</t>
  </si>
  <si>
    <t>PG008455</t>
  </si>
  <si>
    <t>PG008128</t>
  </si>
  <si>
    <t>PG007642</t>
  </si>
  <si>
    <t>PG007181</t>
  </si>
  <si>
    <t>PG007786</t>
  </si>
  <si>
    <t>PG008892</t>
  </si>
  <si>
    <t>PG008572</t>
  </si>
  <si>
    <t>PG008331</t>
  </si>
  <si>
    <t>PG008294</t>
  </si>
  <si>
    <t>PG008925</t>
  </si>
  <si>
    <t>PG007638</t>
  </si>
  <si>
    <t>PG008816</t>
  </si>
  <si>
    <t>PG007318</t>
  </si>
  <si>
    <t>PG007421</t>
  </si>
  <si>
    <t>PG009011</t>
  </si>
  <si>
    <t>PG008597</t>
  </si>
  <si>
    <t>PG007317</t>
  </si>
  <si>
    <t>PG007488</t>
  </si>
  <si>
    <t>PG007182</t>
  </si>
  <si>
    <t>PG008675</t>
  </si>
  <si>
    <t>PG007940</t>
  </si>
  <si>
    <t>PG007655</t>
  </si>
  <si>
    <t>PG008265</t>
  </si>
  <si>
    <t>PG008902</t>
  </si>
  <si>
    <t>PG007703</t>
  </si>
  <si>
    <t>PG007640</t>
  </si>
  <si>
    <t>PG007403</t>
  </si>
  <si>
    <t>PG008292</t>
  </si>
  <si>
    <t>PG008086</t>
  </si>
  <si>
    <t>PG008364</t>
  </si>
  <si>
    <t>PG008537</t>
  </si>
  <si>
    <t>PG007505</t>
  </si>
  <si>
    <t>PG007345</t>
  </si>
  <si>
    <t>PG007316</t>
  </si>
  <si>
    <t>PG008900</t>
  </si>
  <si>
    <t>PG008917</t>
  </si>
  <si>
    <t>PG007428</t>
  </si>
  <si>
    <t>PG008365</t>
  </si>
  <si>
    <t>PG007859</t>
  </si>
  <si>
    <t>PG011520</t>
  </si>
  <si>
    <t>PG008377</t>
  </si>
  <si>
    <t>PG007154</t>
  </si>
  <si>
    <t>PG007236</t>
  </si>
  <si>
    <t>PG007937</t>
  </si>
  <si>
    <t>PG011371</t>
  </si>
  <si>
    <t>PG008380</t>
  </si>
  <si>
    <t>PG007281</t>
  </si>
  <si>
    <t>PG007346</t>
  </si>
  <si>
    <t>PG007895</t>
  </si>
  <si>
    <t>PG007507</t>
  </si>
  <si>
    <t>PG007554</t>
  </si>
  <si>
    <t>PG011367</t>
  </si>
  <si>
    <t>PG008333</t>
  </si>
  <si>
    <t>PG007313</t>
  </si>
  <si>
    <t>PG008841</t>
  </si>
  <si>
    <t>PG007149</t>
  </si>
  <si>
    <t>PG007183</t>
  </si>
  <si>
    <t>PG009025</t>
  </si>
  <si>
    <t>PG007353</t>
  </si>
  <si>
    <t>PG007618</t>
  </si>
  <si>
    <t>PG008468</t>
  </si>
  <si>
    <t>PG008965</t>
  </si>
  <si>
    <t>PG007315</t>
  </si>
  <si>
    <t>PG007419</t>
  </si>
  <si>
    <t>PG007829</t>
  </si>
  <si>
    <t>PG007633</t>
  </si>
  <si>
    <t>PG007293</t>
  </si>
  <si>
    <t>PG008893</t>
  </si>
  <si>
    <t>PG008366</t>
  </si>
  <si>
    <t>PG008740</t>
  </si>
  <si>
    <t>PG007150</t>
  </si>
  <si>
    <t>PG008467</t>
  </si>
  <si>
    <t>PG007383</t>
  </si>
  <si>
    <t>PG007861</t>
  </si>
  <si>
    <t>PG008293</t>
  </si>
  <si>
    <t>PG007489</t>
  </si>
  <si>
    <t>PG007314</t>
  </si>
  <si>
    <t>PG011512</t>
  </si>
  <si>
    <t>PG007396</t>
  </si>
  <si>
    <t>PG011527</t>
  </si>
  <si>
    <t>PG008329</t>
  </si>
  <si>
    <t>PG007594</t>
  </si>
  <si>
    <t>PG007511</t>
  </si>
  <si>
    <t>PG007151</t>
  </si>
  <si>
    <t>PG007407</t>
  </si>
  <si>
    <t>PG007513</t>
  </si>
  <si>
    <t>PG007443</t>
  </si>
  <si>
    <t>PG008748</t>
  </si>
  <si>
    <t>PG007774</t>
  </si>
  <si>
    <t>PG007787</t>
  </si>
  <si>
    <t>PG007224</t>
  </si>
  <si>
    <t>PG007152</t>
  </si>
  <si>
    <t>PG007348</t>
  </si>
  <si>
    <t>PG007866</t>
  </si>
  <si>
    <t>PG007349</t>
  </si>
  <si>
    <t>PG007546</t>
  </si>
  <si>
    <t>PG008296</t>
  </si>
  <si>
    <t>PG011479</t>
  </si>
  <si>
    <t>PG008918</t>
  </si>
  <si>
    <t>PG007326</t>
  </si>
  <si>
    <t>PG007639</t>
  </si>
  <si>
    <t>PG007525</t>
  </si>
  <si>
    <t>PG007432</t>
  </si>
  <si>
    <t>PG007416</t>
  </si>
  <si>
    <t>PG007746</t>
  </si>
  <si>
    <t>PG009018</t>
  </si>
  <si>
    <t>PG007740</t>
  </si>
  <si>
    <t>PG008703</t>
  </si>
  <si>
    <t>PG009023</t>
  </si>
  <si>
    <t>PG008452</t>
  </si>
  <si>
    <t>PG008598</t>
  </si>
  <si>
    <t>PG008842</t>
  </si>
  <si>
    <t>PG007277</t>
  </si>
  <si>
    <t>PG007775</t>
  </si>
  <si>
    <t>PG007833</t>
  </si>
  <si>
    <t>PG007697</t>
  </si>
  <si>
    <t>PG007341</t>
  </si>
  <si>
    <t>PG007637</t>
  </si>
  <si>
    <t>PG011549</t>
  </si>
  <si>
    <t>PG008093</t>
  </si>
  <si>
    <t>PG008473</t>
  </si>
  <si>
    <t>PG007430</t>
  </si>
  <si>
    <t>PG008286</t>
  </si>
  <si>
    <t>PG007325</t>
  </si>
  <si>
    <t>PG008315</t>
  </si>
  <si>
    <t>PG007278</t>
  </si>
  <si>
    <t>PG008967</t>
  </si>
  <si>
    <t>PG007535</t>
  </si>
  <si>
    <t>PG008295</t>
  </si>
  <si>
    <t>PG007705</t>
  </si>
  <si>
    <t>PG007526</t>
  </si>
  <si>
    <t>PG008139</t>
  </si>
  <si>
    <t>PG007245</t>
  </si>
  <si>
    <t>PG011515</t>
  </si>
  <si>
    <t>PG007312</t>
  </si>
  <si>
    <t>PG007743</t>
  </si>
  <si>
    <t>PG007941</t>
  </si>
  <si>
    <t>PG007309</t>
  </si>
  <si>
    <t>PG007406</t>
  </si>
  <si>
    <t>PG007854</t>
  </si>
  <si>
    <t>PG008332</t>
  </si>
  <si>
    <t>PG008469</t>
  </si>
  <si>
    <t>PG007307</t>
  </si>
  <si>
    <t>PG007715</t>
  </si>
  <si>
    <t>PG011523</t>
  </si>
  <si>
    <t>PG007160</t>
  </si>
  <si>
    <t>PG007429</t>
  </si>
  <si>
    <t>PG008548</t>
  </si>
  <si>
    <t>PG008682</t>
  </si>
  <si>
    <t>PG008327</t>
  </si>
  <si>
    <t>PG007435</t>
  </si>
  <si>
    <t>PG007185</t>
  </si>
  <si>
    <t>PG008062</t>
  </si>
  <si>
    <t>PG007262</t>
  </si>
  <si>
    <t>PG008968</t>
  </si>
  <si>
    <t>PG008456</t>
  </si>
  <si>
    <t>PG007483</t>
  </si>
  <si>
    <t>PG008663</t>
  </si>
  <si>
    <t>PG007342</t>
  </si>
  <si>
    <t>PG007404</t>
  </si>
  <si>
    <t>PG008640</t>
  </si>
  <si>
    <t>PG009020</t>
  </si>
  <si>
    <t>PG008666</t>
  </si>
  <si>
    <t>PG008674</t>
  </si>
  <si>
    <t>PG011375</t>
  </si>
  <si>
    <t>PG007860</t>
  </si>
  <si>
    <t>PG007332</t>
  </si>
  <si>
    <t>PG007828</t>
  </si>
  <si>
    <t>PG008966</t>
  </si>
  <si>
    <t>PG007282</t>
  </si>
  <si>
    <t>PG007423</t>
  </si>
  <si>
    <t>PG007420</t>
  </si>
  <si>
    <t>PG007311</t>
  </si>
  <si>
    <t>PG007304</t>
  </si>
  <si>
    <t>PG007877</t>
  </si>
  <si>
    <t>PG011580</t>
  </si>
  <si>
    <t>PG011490</t>
  </si>
  <si>
    <t>PG007916</t>
  </si>
  <si>
    <t>PG008360</t>
  </si>
  <si>
    <t>PG008328</t>
  </si>
  <si>
    <t>PG007310</t>
  </si>
  <si>
    <t>PG008599</t>
  </si>
  <si>
    <t>PG008368</t>
  </si>
  <si>
    <t>PG007398</t>
  </si>
  <si>
    <t>PG008669</t>
  </si>
  <si>
    <t>PG007938</t>
  </si>
  <si>
    <t>PG007340</t>
  </si>
  <si>
    <t>PG008609</t>
  </si>
  <si>
    <t>PG007344</t>
  </si>
  <si>
    <t>PG008549</t>
  </si>
  <si>
    <t>PG008326</t>
  </si>
  <si>
    <t>PG008367</t>
  </si>
  <si>
    <t>PG007308</t>
  </si>
  <si>
    <t>PG007790</t>
  </si>
  <si>
    <t>PG007487</t>
  </si>
  <si>
    <t>PG011522</t>
  </si>
  <si>
    <t>PG007592</t>
  </si>
  <si>
    <t>PG011380</t>
  </si>
  <si>
    <t>PG008527</t>
  </si>
  <si>
    <t>PG007251</t>
  </si>
  <si>
    <t>PG008608</t>
  </si>
  <si>
    <t>PG007574</t>
  </si>
  <si>
    <t>PG008376</t>
  </si>
  <si>
    <t>PG007565</t>
  </si>
  <si>
    <t>PG008375</t>
  </si>
  <si>
    <t>PG008590</t>
  </si>
  <si>
    <t>PG008362</t>
  </si>
  <si>
    <t>PG008285</t>
  </si>
  <si>
    <t>PG007934</t>
  </si>
  <si>
    <t>PG008069</t>
  </si>
  <si>
    <t>PG008471</t>
  </si>
  <si>
    <t>PG007163</t>
  </si>
  <si>
    <t>PG007412</t>
  </si>
  <si>
    <t>PG007714</t>
  </si>
  <si>
    <t>PG011525</t>
  </si>
  <si>
    <t>PG008297</t>
  </si>
  <si>
    <t>PG011551</t>
  </si>
  <si>
    <t>PG007558</t>
  </si>
  <si>
    <t>PG007820</t>
  </si>
  <si>
    <t>PG007305</t>
  </si>
  <si>
    <t>PG007716</t>
  </si>
  <si>
    <t>PG007306</t>
  </si>
  <si>
    <t>PG008063</t>
  </si>
  <si>
    <t>PG011517</t>
  </si>
  <si>
    <t>PG008919</t>
  </si>
  <si>
    <t>PG007352</t>
  </si>
  <si>
    <t>Organization</t>
  </si>
  <si>
    <t>Program ID Database</t>
  </si>
  <si>
    <t>SAFAC Program ID</t>
  </si>
  <si>
    <t>PG011487</t>
  </si>
  <si>
    <t>Mode of Transportation</t>
  </si>
  <si>
    <t>Total</t>
  </si>
  <si>
    <t>Requested Expenses</t>
  </si>
  <si>
    <t>Approved Expenses</t>
  </si>
  <si>
    <t>In-state or Out-of-state</t>
  </si>
  <si>
    <t>Date of Departure</t>
  </si>
  <si>
    <t>Date of Return</t>
  </si>
  <si>
    <t>Do you need lodging?</t>
  </si>
  <si>
    <t>Distance in Miles (One-Way)</t>
  </si>
  <si>
    <t>SAFAC Travel Budget Request</t>
  </si>
  <si>
    <t>Approved Units</t>
  </si>
  <si>
    <t>Name</t>
  </si>
  <si>
    <t>Purpose of Travel</t>
  </si>
  <si>
    <t>Registration Fee?</t>
  </si>
  <si>
    <t>Type of Travel</t>
  </si>
  <si>
    <t>FCS N</t>
  </si>
  <si>
    <t>Active Minds  at the U</t>
  </si>
  <si>
    <t>Alliance of Latin American Students</t>
  </si>
  <si>
    <t>American Institute of Aeronautics and Astronautics</t>
  </si>
  <si>
    <t>American Institute Of Architecture Students</t>
  </si>
  <si>
    <t>American Marketing Association</t>
  </si>
  <si>
    <t>American Medical Student Association</t>
  </si>
  <si>
    <t>American Meteorological Society</t>
  </si>
  <si>
    <t>American Sign Language Club</t>
  </si>
  <si>
    <t>American Society of Civil Engineers</t>
  </si>
  <si>
    <t>American Society of Mechanical Engineers</t>
  </si>
  <si>
    <t>Amnesty International UM Chapter</t>
  </si>
  <si>
    <t>Art League</t>
  </si>
  <si>
    <t>Association of Cuban-American Engineers</t>
  </si>
  <si>
    <t>Association of Greek Letter Organizations</t>
  </si>
  <si>
    <t>Astonishing Idiots of Miami Theater Company</t>
  </si>
  <si>
    <t>Beach Volleyball Club</t>
  </si>
  <si>
    <t>Biochemistry and Molecular Biology Club</t>
  </si>
  <si>
    <t>Black Awareness Month</t>
  </si>
  <si>
    <t>PG011657</t>
  </si>
  <si>
    <t>Brothers Overcoming Negativity and Destruction</t>
  </si>
  <si>
    <t>CanesTHON: University of Miami Dance Marathon</t>
  </si>
  <si>
    <t>Chemistry Club</t>
  </si>
  <si>
    <t>PG011770</t>
  </si>
  <si>
    <t>Chi Epsilon - National Civil Engineering Honor Society</t>
  </si>
  <si>
    <t>Chinese Student and Scholar Association</t>
  </si>
  <si>
    <t>Cinematic Arts Commission</t>
  </si>
  <si>
    <t>Climate Reality Project</t>
  </si>
  <si>
    <t>Council of International Students and Organizations</t>
  </si>
  <si>
    <t>CRU</t>
  </si>
  <si>
    <t>Data Analytics Students Association</t>
  </si>
  <si>
    <t>Dean's Undergraduate Advisory Board</t>
  </si>
  <si>
    <t>Engineering Advisory Board</t>
  </si>
  <si>
    <t>FAIS</t>
  </si>
  <si>
    <t>Federacion de Estudiantes Cubanos</t>
  </si>
  <si>
    <t>Federation of Club Sports</t>
  </si>
  <si>
    <t>PG011535</t>
  </si>
  <si>
    <t>Girls Inspiring Rising Ladies in STEM</t>
  </si>
  <si>
    <t>Girls of Outreach and Diversity</t>
  </si>
  <si>
    <t>Habitat for Humanity UM Campus Chapter</t>
  </si>
  <si>
    <t>Healthy U, Healthy Me</t>
  </si>
  <si>
    <t>PG011654</t>
  </si>
  <si>
    <t>Hellenic Students Association</t>
  </si>
  <si>
    <t>Homecoming Executive Committee</t>
  </si>
  <si>
    <t>HOSA: Future Health Professionals</t>
  </si>
  <si>
    <t>PG011698</t>
  </si>
  <si>
    <t>Human and Social Development Association</t>
  </si>
  <si>
    <t>Hurricane Athletic Training Students</t>
  </si>
  <si>
    <t>Hurricane Productions</t>
  </si>
  <si>
    <t>Indian Students Association</t>
  </si>
  <si>
    <t>Institute of Electrical and Electronics Engineers</t>
  </si>
  <si>
    <t>Institute of Industrial Engineers</t>
  </si>
  <si>
    <t>Interfraternity Council</t>
  </si>
  <si>
    <t>InterVarsity Christian Fellowship/ USA</t>
  </si>
  <si>
    <t>Japanese Culture Circle</t>
  </si>
  <si>
    <t>Kuwait Students Organization</t>
  </si>
  <si>
    <t>PG011764</t>
  </si>
  <si>
    <t>Love of Chinese Korean and Eastern Dances Dance Team</t>
  </si>
  <si>
    <t>PG008820</t>
  </si>
  <si>
    <t>Mangrove Journal</t>
  </si>
  <si>
    <t>PG011666</t>
  </si>
  <si>
    <t>Math Union</t>
  </si>
  <si>
    <t>Media Management Association</t>
  </si>
  <si>
    <t>Medicine, Education, and Development for Low Income Families Everywhere</t>
  </si>
  <si>
    <t>Men's Soccer Club at the University of Miami</t>
  </si>
  <si>
    <t>Men's Volleyball Team</t>
  </si>
  <si>
    <t>PG011687</t>
  </si>
  <si>
    <t>Miami Interfaith Council</t>
  </si>
  <si>
    <t>PG011664</t>
  </si>
  <si>
    <t>Mortar Board National Honor Society</t>
  </si>
  <si>
    <t>Multicultural Nursing Student Association</t>
  </si>
  <si>
    <t>Music Industry Association</t>
  </si>
  <si>
    <t>Muslim Students of the University of Miami</t>
  </si>
  <si>
    <t>National Association of Black Accountants</t>
  </si>
  <si>
    <t>National Pan-Hellenic Council, Inc</t>
  </si>
  <si>
    <t>National Society of Black Engineers</t>
  </si>
  <si>
    <t>Nu Rho Psi – National Neuroscience Honor Society</t>
  </si>
  <si>
    <t>Omicron Delta Kappa</t>
  </si>
  <si>
    <t>Optom-Eyes Pre-Optometry Club</t>
  </si>
  <si>
    <t>Partners in Health Engage Miami</t>
  </si>
  <si>
    <t>Pen &amp; Sword Society</t>
  </si>
  <si>
    <t>Pi Tau Sigma</t>
  </si>
  <si>
    <t>PG008786</t>
  </si>
  <si>
    <t>Planet Kreyol- Haitian Student Organization</t>
  </si>
  <si>
    <t>Planned Parenthood Generation Action at UM</t>
  </si>
  <si>
    <t>Pre Law Divison of Black Law Students Association</t>
  </si>
  <si>
    <t>Project Unchained</t>
  </si>
  <si>
    <t>Public Relations Student Society of America</t>
  </si>
  <si>
    <t>Random Acts of Kindness</t>
  </si>
  <si>
    <t>Rathskeller Advisory Board</t>
  </si>
  <si>
    <t>Real Estate &amp; Finance Association</t>
  </si>
  <si>
    <t>Society for the Advancement of Chicanos and Native Americans in Science</t>
  </si>
  <si>
    <t>Society of Asian Scientists and Engineers</t>
  </si>
  <si>
    <t>Society of Composers, Incorporated at the University of Miami</t>
  </si>
  <si>
    <t>Society of Hispanic Professional Engineers</t>
  </si>
  <si>
    <t>Society of Women Engineers</t>
  </si>
  <si>
    <t>Sports Car Club</t>
  </si>
  <si>
    <t>Student Athlete Advisory Committee</t>
  </si>
  <si>
    <t>Student Health Advisory Committee</t>
  </si>
  <si>
    <t>Students for Sensible Drug Policy</t>
  </si>
  <si>
    <t>Students for the Exploration and Development of Space</t>
  </si>
  <si>
    <t>Students Together Ending Poverty</t>
  </si>
  <si>
    <t>Surfrider Club at the University of Miami</t>
  </si>
  <si>
    <t>Tau Beta Pi at the University of Miami</t>
  </si>
  <si>
    <t>TECHO</t>
  </si>
  <si>
    <t>TEDxUMiami</t>
  </si>
  <si>
    <t>The Agamedes Chapter of Alpha Rho Chi</t>
  </si>
  <si>
    <t>The Boxing Club</t>
  </si>
  <si>
    <t>The Chess Club</t>
  </si>
  <si>
    <t>The Fishing Club</t>
  </si>
  <si>
    <t>The Society of Physics Students</t>
  </si>
  <si>
    <t>The Unity Roundtable Consortium</t>
  </si>
  <si>
    <t>Transfer Students Association</t>
  </si>
  <si>
    <t>U ElectHer</t>
  </si>
  <si>
    <t>PG011690</t>
  </si>
  <si>
    <t>U Squash</t>
  </si>
  <si>
    <t>UGenerations</t>
  </si>
  <si>
    <t>UM Amateur Ornithological Society</t>
  </si>
  <si>
    <t>UM Aquarium Club</t>
  </si>
  <si>
    <t>UM College Republicans</t>
  </si>
  <si>
    <t>UM Mock Trial</t>
  </si>
  <si>
    <t>UM Outdoor Recreation Club</t>
  </si>
  <si>
    <t>Undergraduate Healthcare Club</t>
  </si>
  <si>
    <t>UNICEF</t>
  </si>
  <si>
    <t>PG008601</t>
  </si>
  <si>
    <t>Union Venezolana</t>
  </si>
  <si>
    <t>United Against Infectious Diseases</t>
  </si>
  <si>
    <t>United Black Students</t>
  </si>
  <si>
    <t>United States National Committee for United Nations Women</t>
  </si>
  <si>
    <t>University Christian Fellowship</t>
  </si>
  <si>
    <t>University of Miami Club Baseball</t>
  </si>
  <si>
    <t>University of Miami Fencing Club</t>
  </si>
  <si>
    <t>University of Miami Hillel</t>
  </si>
  <si>
    <t>University of Miami Table Tennis Club</t>
  </si>
  <si>
    <t>University of Miami Women's Lacrosse Club</t>
  </si>
  <si>
    <t>University of Miami Young and College Democrats</t>
  </si>
  <si>
    <t>Upurr</t>
  </si>
  <si>
    <t>PG011663</t>
  </si>
  <si>
    <t>URecovery: A Collegiate Recovery Community</t>
  </si>
  <si>
    <t>US Green Building Council Students</t>
  </si>
  <si>
    <t>USPORT (Undergraduate Sport Professionals' Organization for Research &amp; Training)</t>
  </si>
  <si>
    <t>Veteran Students Organization</t>
  </si>
  <si>
    <t>Weightlifting Team</t>
  </si>
  <si>
    <t>Wishmakers at the University of Miami</t>
  </si>
  <si>
    <t>WVUM-FM</t>
  </si>
  <si>
    <t>PG011076</t>
  </si>
  <si>
    <t>Final Destination (City, State)</t>
  </si>
  <si>
    <t>Number of Male Attendees</t>
  </si>
  <si>
    <t>Number of Female Attendees</t>
  </si>
  <si>
    <t>Name of Travel Request</t>
  </si>
  <si>
    <t>Date / Type</t>
  </si>
  <si>
    <t>Event / Purpose</t>
  </si>
  <si>
    <t>Item Category</t>
  </si>
  <si>
    <t>Capital?</t>
  </si>
  <si>
    <t># Approved</t>
  </si>
  <si>
    <t>Amount Approved</t>
  </si>
  <si>
    <t>Travel</t>
  </si>
  <si>
    <t>SAFAC Travel Budget Request Instructions</t>
  </si>
  <si>
    <t>Please read through all instructions before you begin your budget request. If you need assistance at any time, visit the SAFAC office in the Student Organization Suite, Shalala Student Center, Room 210H. You can also call us at (305) 284-6453 or email safac@miami.edu. All SAFAC guidelines and additional resources are available at miami.edu/safac.</t>
  </si>
  <si>
    <t>The due date for 2018-2019 Travel Budget requests is Friday, March 1st, 2019 at 5pm.</t>
  </si>
  <si>
    <t>From the File menu, select "Save As…" and rename this form to identify the name of your student organization. 
Ex: "Underwater Basket Weaving Club - Travel Budget 1"</t>
  </si>
  <si>
    <t>Click the "Travel Sheet" tab and enter the details of your travel request in the yellow boxes. Begin by entering your organization's information on lines 4-10.</t>
  </si>
  <si>
    <t>On lines 12-14, enter information about your travel request including the type of travel, the final destination, and the purpose of travel. On lines 16-23, where applicable, enter the required details including number of attendees and dates of departure/return.  The Requested Expenses section will automatically calculate based on your input.</t>
  </si>
  <si>
    <t>When you have finished detailing your travel request, save and print the Travel Sheet along with all supporting documentation and meet with your SAFAC liaison in the SAFAC office to review your budget. A full list of organization liaisons can be found on SAFAC's website, miami.edu/safac, on the "Members" page.</t>
  </si>
  <si>
    <t>After obtaining your SAFAC liaison's signature and approval, obtain all other necessary signatures and submit the physical budget to the Department of Student Activities and Student Organizations in the Shalala Student Center, Suite 206. The desk employee will schedule your organization for a SAFAC budget review session and provide further details.</t>
  </si>
  <si>
    <t>SAFAC will review your budget and post your approved request to your OrgSync page one week after your presentation. Your funds will be posted to your Workday account at this time, and you may begin spending approved SAFAC funds immediately.</t>
  </si>
  <si>
    <t xml:space="preserve">Organizations are not required to present Travel Budgets to SAFAC. If necessary, you may be contacted by email for clarification. </t>
  </si>
  <si>
    <t>Underwater Basket Weaving Club</t>
  </si>
  <si>
    <t>PG000000</t>
  </si>
  <si>
    <t>Elmo</t>
  </si>
  <si>
    <t>elmo@miami.edu</t>
  </si>
  <si>
    <t>Oscar</t>
  </si>
  <si>
    <t>oscar@miami.edu</t>
  </si>
  <si>
    <t>Grover</t>
  </si>
  <si>
    <t>grover@miami.edu</t>
  </si>
  <si>
    <t>Conference</t>
  </si>
  <si>
    <t>Key West, FL</t>
  </si>
  <si>
    <t>Trip to the Keys</t>
  </si>
  <si>
    <t>Recreation</t>
  </si>
  <si>
    <t>We wish to learn the art of basket weaving from a weaving master. The master lives in Key West and will be holding a special weekend seminar at his basket weaving studio. We would like to spend the weekend learning the ancient techniques so we can do a basket weaving workshop event on campus.</t>
  </si>
  <si>
    <t>In-State</t>
  </si>
  <si>
    <t>Yes</t>
  </si>
  <si>
    <t>Individual Fee</t>
  </si>
  <si>
    <t>Car</t>
  </si>
  <si>
    <t>Both Individual &amp; Group Fee</t>
  </si>
  <si>
    <t>Committee Comments: Travel funded at 20/20 and seen as one event.</t>
  </si>
  <si>
    <t>BasketCon</t>
  </si>
  <si>
    <t>Minneapolis, MN</t>
  </si>
  <si>
    <t>Out-of-State</t>
  </si>
  <si>
    <t>Plane</t>
  </si>
  <si>
    <t>Every year, the National Underwater Basket Society (NUBS) hosts BasketCon, a three-day conference for basket weaving aficionados, in Minnesota. Our organization wants to attend so we can learn from NUBS member chapters at other universities all over the country and bring back knowledge to share our craft.</t>
  </si>
  <si>
    <t>No</t>
  </si>
  <si>
    <t>Committee Comments: Travel funded as a stacked conference. Seen as two events.</t>
  </si>
  <si>
    <t>Basket Weaving Retreat</t>
  </si>
  <si>
    <t>Other</t>
  </si>
  <si>
    <t>Atlanta, GA</t>
  </si>
  <si>
    <t>Our organization wishes to spend a week in Atlanta to bond and have social time. We will talk about what it means to be a basket weaver as well as attend basket-themed parties and mixers.</t>
  </si>
  <si>
    <t>No Fee</t>
  </si>
  <si>
    <t>Denied</t>
  </si>
  <si>
    <t>Committee Comments: Travel denied based on guidelines: SAFAC does not fund retreats or social outings.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</si>
</sst>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164" formatCode="&quot;$&quot;#,##0.00"/>
    <numFmt numFmtId="165" formatCode="&quot;$&quot;#,##0"/>
    <numFmt numFmtId="166" formatCode="&quot;$&quot;#,##0.000"/>
    <numFmt numFmtId="167" formatCode="\(###\)\ ###\-####"/>
    <numFmt numFmtId="168" formatCode="##0.0&quot; Miles&quot;"/>
    <numFmt numFmtId="169" formatCode="[$-409]ddd\.\ mmmm\ d\,\ yyyy"/>
  </numFmts>
  <fonts count="3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entury Gothic"/>
      <family val="1"/>
    </font>
    <font>
      <u/>
      <sz val="12"/>
      <color theme="10"/>
      <name val="Calibri"/>
      <family val="2"/>
      <scheme val="minor"/>
    </font>
    <font>
      <u/>
      <sz val="12"/>
      <color theme="11"/>
      <name val="Calibri"/>
      <family val="2"/>
      <scheme val="minor"/>
    </font>
    <font>
      <sz val="10"/>
      <color rgb="FF006411"/>
      <name val="Century Gothic"/>
      <family val="1"/>
    </font>
    <font>
      <sz val="20"/>
      <color theme="1"/>
      <name val="Century Gothic"/>
      <family val="1"/>
    </font>
    <font>
      <sz val="8"/>
      <name val="Calibri"/>
      <family val="2"/>
      <scheme val="minor"/>
    </font>
    <font>
      <sz val="20"/>
      <color rgb="FFFF6600"/>
      <name val="Century Gothic"/>
      <family val="1"/>
    </font>
    <font>
      <sz val="12"/>
      <color rgb="FFFF6600"/>
      <name val="Century Gothic"/>
      <family val="1"/>
    </font>
    <font>
      <sz val="14"/>
      <color rgb="FFFF6600"/>
      <name val="Century Gothic"/>
      <family val="1"/>
    </font>
    <font>
      <sz val="12"/>
      <color rgb="FF006411"/>
      <name val="Century Gothic"/>
      <family val="1"/>
    </font>
    <font>
      <sz val="14"/>
      <color theme="1"/>
      <name val="Century Gothic"/>
      <family val="1"/>
    </font>
    <font>
      <sz val="12"/>
      <color rgb="FFFF0000"/>
      <name val="Century Gothic"/>
      <family val="1"/>
    </font>
    <font>
      <sz val="28"/>
      <color theme="1"/>
      <name val="Century Gothic"/>
      <family val="1"/>
    </font>
    <font>
      <b/>
      <sz val="14"/>
      <color theme="1"/>
      <name val="Century Gothic"/>
      <family val="1"/>
    </font>
    <font>
      <b/>
      <sz val="12"/>
      <color rgb="FFFF0000"/>
      <name val="Century Gothic"/>
      <family val="1"/>
    </font>
    <font>
      <b/>
      <sz val="28"/>
      <color rgb="FF006411"/>
      <name val="Century Gothic"/>
      <family val="1"/>
    </font>
    <font>
      <b/>
      <sz val="35"/>
      <color theme="1"/>
      <name val="Century Gothic"/>
      <family val="1"/>
    </font>
    <font>
      <b/>
      <sz val="30"/>
      <color theme="1"/>
      <name val="Century Gothic"/>
      <family val="1"/>
    </font>
    <font>
      <b/>
      <sz val="26"/>
      <color rgb="FFFF6600"/>
      <name val="Century Gothic"/>
      <family val="1"/>
    </font>
    <font>
      <sz val="20"/>
      <color rgb="FF006411"/>
      <name val="Century Gothic"/>
      <family val="1"/>
    </font>
    <font>
      <sz val="12"/>
      <color theme="0"/>
      <name val="Century Gothic"/>
      <family val="1"/>
    </font>
    <font>
      <b/>
      <sz val="12"/>
      <color theme="1"/>
      <name val="Calibri"/>
      <family val="2"/>
      <scheme val="minor"/>
    </font>
    <font>
      <sz val="12"/>
      <name val="Century Gothic"/>
      <family val="1"/>
    </font>
    <font>
      <b/>
      <sz val="20"/>
      <color rgb="FF006411"/>
      <name val="Century Gothic"/>
      <family val="1"/>
    </font>
    <font>
      <b/>
      <sz val="12"/>
      <color theme="1"/>
      <name val="Century Gothic"/>
      <family val="1"/>
    </font>
    <font>
      <sz val="12"/>
      <color theme="1"/>
      <name val="Century Gothic"/>
      <family val="2"/>
    </font>
    <font>
      <sz val="12"/>
      <color rgb="FF006411"/>
      <name val="Century Gothic"/>
      <family val="2"/>
    </font>
    <font>
      <sz val="18"/>
      <color rgb="FFFF0000"/>
      <name val="Century Gothic"/>
      <family val="2"/>
    </font>
    <font>
      <sz val="18"/>
      <color rgb="FF006411"/>
      <name val="Century Gothic"/>
      <family val="2"/>
    </font>
    <font>
      <b/>
      <sz val="20"/>
      <color rgb="FFFF6600"/>
      <name val="Century Gothic"/>
      <family val="1"/>
    </font>
    <font>
      <sz val="12"/>
      <color rgb="FF000000"/>
      <name val="Century Gothic"/>
      <family val="2"/>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5B95F9"/>
        <bgColor indexed="64"/>
      </patternFill>
    </fill>
    <fill>
      <patternFill patternType="solid">
        <fgColor rgb="FFF6B26B"/>
        <bgColor indexed="64"/>
      </patternFill>
    </fill>
  </fills>
  <borders count="16">
    <border>
      <left/>
      <right/>
      <top/>
      <bottom/>
      <diagonal/>
    </border>
    <border>
      <left/>
      <right/>
      <top/>
      <bottom style="thin">
        <color auto="1"/>
      </bottom>
      <diagonal/>
    </border>
    <border>
      <left/>
      <right/>
      <top style="thin">
        <color auto="1"/>
      </top>
      <bottom/>
      <diagonal/>
    </border>
    <border>
      <left/>
      <right/>
      <top style="thin">
        <color auto="1"/>
      </top>
      <bottom style="thin">
        <color indexed="64"/>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9">
    <xf numFmtId="0" fontId="0" fillId="0" borderId="0"/>
    <xf numFmtId="4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34">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horizontal="center"/>
    </xf>
    <xf numFmtId="165" fontId="3" fillId="0" borderId="0" xfId="0" applyNumberFormat="1" applyFont="1" applyAlignment="1">
      <alignment horizontal="center"/>
    </xf>
    <xf numFmtId="166" fontId="3" fillId="0" borderId="0" xfId="0" applyNumberFormat="1" applyFont="1" applyAlignment="1">
      <alignment horizontal="center"/>
    </xf>
    <xf numFmtId="165" fontId="3" fillId="0" borderId="0" xfId="0" applyNumberFormat="1" applyFont="1" applyFill="1" applyAlignment="1">
      <alignment horizontal="center"/>
    </xf>
    <xf numFmtId="0" fontId="15" fillId="0" borderId="0" xfId="0" applyFont="1" applyAlignment="1">
      <alignment vertical="center"/>
    </xf>
    <xf numFmtId="0" fontId="3" fillId="0" borderId="0" xfId="0" applyFont="1" applyAlignment="1">
      <alignment wrapText="1"/>
    </xf>
    <xf numFmtId="0" fontId="3" fillId="0" borderId="0" xfId="0" applyFont="1" applyAlignment="1">
      <alignment horizontal="left" vertical="center" wrapText="1" indent="1"/>
    </xf>
    <xf numFmtId="0" fontId="16" fillId="0" borderId="0" xfId="0" applyFont="1" applyAlignment="1">
      <alignment horizontal="center" vertical="center"/>
    </xf>
    <xf numFmtId="0" fontId="22" fillId="0" borderId="0" xfId="0" applyFont="1" applyAlignment="1">
      <alignment vertical="center"/>
    </xf>
    <xf numFmtId="165" fontId="22" fillId="0" borderId="0" xfId="0" applyNumberFormat="1" applyFont="1" applyAlignment="1">
      <alignment horizontal="center" vertical="center"/>
    </xf>
    <xf numFmtId="0" fontId="22" fillId="0" borderId="0" xfId="0" applyFont="1"/>
    <xf numFmtId="0" fontId="3" fillId="0" borderId="0" xfId="0" applyFont="1" applyAlignment="1">
      <alignment horizontal="center"/>
    </xf>
    <xf numFmtId="0" fontId="22" fillId="0" borderId="0" xfId="0" applyFont="1" applyAlignment="1">
      <alignment horizontal="center" vertical="center"/>
    </xf>
    <xf numFmtId="165" fontId="23" fillId="0" borderId="0" xfId="0" applyNumberFormat="1" applyFont="1" applyAlignment="1">
      <alignment horizontal="center"/>
    </xf>
    <xf numFmtId="164" fontId="22" fillId="3" borderId="0" xfId="1" applyNumberFormat="1" applyFont="1" applyFill="1" applyAlignment="1">
      <alignment horizontal="center" vertical="center"/>
    </xf>
    <xf numFmtId="164" fontId="3" fillId="3" borderId="0" xfId="1" applyNumberFormat="1" applyFont="1" applyFill="1" applyAlignment="1">
      <alignment horizontal="center"/>
    </xf>
    <xf numFmtId="0" fontId="3" fillId="0" borderId="0" xfId="0" applyFont="1" applyProtection="1"/>
    <xf numFmtId="0" fontId="6" fillId="0" borderId="2" xfId="0" applyNumberFormat="1" applyFont="1" applyBorder="1" applyAlignment="1" applyProtection="1">
      <alignment vertical="center"/>
    </xf>
    <xf numFmtId="0" fontId="12" fillId="0" borderId="0" xfId="0" applyNumberFormat="1" applyFont="1" applyAlignment="1" applyProtection="1">
      <alignment horizontal="left" vertical="center" wrapText="1"/>
    </xf>
    <xf numFmtId="164" fontId="12" fillId="2" borderId="0" xfId="0" applyNumberFormat="1" applyFont="1" applyFill="1" applyAlignment="1" applyProtection="1">
      <alignment horizontal="center" vertical="center" wrapText="1"/>
    </xf>
    <xf numFmtId="164" fontId="12" fillId="2" borderId="0" xfId="6" applyNumberFormat="1" applyFont="1" applyFill="1" applyAlignment="1" applyProtection="1">
      <alignment horizontal="center" vertical="center" wrapText="1"/>
    </xf>
    <xf numFmtId="0" fontId="3" fillId="0" borderId="0" xfId="0" applyNumberFormat="1" applyFont="1" applyProtection="1"/>
    <xf numFmtId="164" fontId="14" fillId="2" borderId="0" xfId="0" applyNumberFormat="1" applyFont="1" applyFill="1" applyAlignment="1" applyProtection="1">
      <alignment horizontal="right" indent="1"/>
    </xf>
    <xf numFmtId="164" fontId="12" fillId="2" borderId="0" xfId="6" applyNumberFormat="1" applyFont="1" applyFill="1" applyAlignment="1" applyProtection="1">
      <alignment horizontal="right" indent="1"/>
      <protection locked="0"/>
    </xf>
    <xf numFmtId="164" fontId="12" fillId="2" borderId="0" xfId="0" applyNumberFormat="1" applyFont="1" applyFill="1" applyAlignment="1" applyProtection="1">
      <alignment horizontal="right" indent="1"/>
    </xf>
    <xf numFmtId="0" fontId="3" fillId="0" borderId="0" xfId="0" applyFont="1" applyAlignment="1">
      <alignment horizontal="center"/>
    </xf>
    <xf numFmtId="0" fontId="3" fillId="0" borderId="0" xfId="0" applyFont="1" applyAlignment="1">
      <alignment horizontal="center"/>
    </xf>
    <xf numFmtId="0" fontId="3" fillId="0" borderId="0" xfId="0" applyFont="1" applyAlignment="1"/>
    <xf numFmtId="0" fontId="3" fillId="0" borderId="0" xfId="0" applyFont="1" applyBorder="1" applyAlignment="1"/>
    <xf numFmtId="0" fontId="25" fillId="0" borderId="0" xfId="0" applyFont="1" applyBorder="1" applyAlignment="1" applyProtection="1">
      <protection locked="0"/>
    </xf>
    <xf numFmtId="0" fontId="3" fillId="0" borderId="0" xfId="0" applyFont="1" applyFill="1" applyBorder="1" applyAlignment="1"/>
    <xf numFmtId="0" fontId="0" fillId="0" borderId="0" xfId="0" applyAlignment="1">
      <alignment horizontal="center"/>
    </xf>
    <xf numFmtId="0" fontId="18" fillId="0" borderId="0" xfId="0" applyFont="1"/>
    <xf numFmtId="0" fontId="26" fillId="0" borderId="0" xfId="0" applyFont="1" applyAlignment="1">
      <alignment vertical="center"/>
    </xf>
    <xf numFmtId="0" fontId="26" fillId="0" borderId="0" xfId="0" applyFont="1" applyAlignment="1">
      <alignment horizontal="center" vertical="center"/>
    </xf>
    <xf numFmtId="0" fontId="24" fillId="0" borderId="0" xfId="0" applyFont="1"/>
    <xf numFmtId="0" fontId="3" fillId="2" borderId="4" xfId="0" applyNumberFormat="1" applyFont="1" applyFill="1" applyBorder="1" applyAlignment="1" applyProtection="1">
      <alignment horizontal="left"/>
    </xf>
    <xf numFmtId="0" fontId="3" fillId="2" borderId="4" xfId="0" applyNumberFormat="1" applyFont="1" applyFill="1" applyBorder="1" applyAlignment="1" applyProtection="1">
      <alignment horizontal="left" vertical="center"/>
    </xf>
    <xf numFmtId="0" fontId="3" fillId="2" borderId="6" xfId="0" applyNumberFormat="1" applyFont="1" applyFill="1" applyBorder="1" applyAlignment="1" applyProtection="1">
      <alignment horizontal="left"/>
    </xf>
    <xf numFmtId="0" fontId="3" fillId="2" borderId="10" xfId="0" applyNumberFormat="1" applyFont="1" applyFill="1" applyBorder="1" applyAlignment="1" applyProtection="1">
      <alignment horizontal="left"/>
    </xf>
    <xf numFmtId="0" fontId="3" fillId="0" borderId="0" xfId="0" applyNumberFormat="1" applyFont="1" applyFill="1" applyBorder="1" applyAlignment="1" applyProtection="1"/>
    <xf numFmtId="1" fontId="3" fillId="0" borderId="5" xfId="0" applyNumberFormat="1" applyFont="1" applyFill="1" applyBorder="1" applyAlignment="1" applyProtection="1">
      <alignment horizontal="center"/>
    </xf>
    <xf numFmtId="0" fontId="25" fillId="0" borderId="0" xfId="0" applyNumberFormat="1" applyFont="1" applyBorder="1" applyAlignment="1" applyProtection="1">
      <alignment horizontal="center"/>
    </xf>
    <xf numFmtId="0" fontId="28" fillId="2" borderId="8" xfId="0" applyNumberFormat="1" applyFont="1" applyFill="1" applyBorder="1" applyAlignment="1" applyProtection="1">
      <alignment horizontal="left" vertical="center"/>
    </xf>
    <xf numFmtId="0" fontId="3" fillId="0" borderId="0" xfId="0" applyFont="1" applyAlignment="1">
      <alignment horizontal="center"/>
    </xf>
    <xf numFmtId="0" fontId="28" fillId="0" borderId="0" xfId="0" applyFont="1"/>
    <xf numFmtId="49" fontId="28" fillId="0" borderId="0" xfId="0" applyNumberFormat="1" applyFont="1" applyBorder="1"/>
    <xf numFmtId="0" fontId="28" fillId="0" borderId="0" xfId="0" applyFont="1" applyBorder="1"/>
    <xf numFmtId="44" fontId="28" fillId="0" borderId="0" xfId="1" applyFont="1" applyBorder="1"/>
    <xf numFmtId="0" fontId="33" fillId="4" borderId="15" xfId="0" applyFont="1" applyFill="1" applyBorder="1" applyAlignment="1">
      <alignment horizontal="left" vertical="center" wrapText="1"/>
    </xf>
    <xf numFmtId="0" fontId="33" fillId="5" borderId="15" xfId="0" applyFont="1" applyFill="1" applyBorder="1" applyAlignment="1">
      <alignment horizontal="left" vertical="center" wrapText="1"/>
    </xf>
    <xf numFmtId="0" fontId="28" fillId="0" borderId="0" xfId="0" applyFont="1" applyAlignment="1">
      <alignment horizontal="left"/>
    </xf>
    <xf numFmtId="0" fontId="28" fillId="0" borderId="0" xfId="0" applyFont="1" applyBorder="1" applyAlignment="1">
      <alignment horizontal="center"/>
    </xf>
    <xf numFmtId="0" fontId="13" fillId="0" borderId="1" xfId="0" applyNumberFormat="1" applyFont="1" applyBorder="1" applyAlignment="1" applyProtection="1">
      <alignment vertical="center"/>
    </xf>
    <xf numFmtId="0" fontId="18" fillId="0" borderId="0" xfId="0" applyFont="1" applyAlignment="1">
      <alignment horizontal="center" vertical="center"/>
    </xf>
    <xf numFmtId="0" fontId="3" fillId="0" borderId="0" xfId="0" applyFont="1" applyAlignment="1">
      <alignment horizontal="center" vertical="center" wrapText="1"/>
    </xf>
    <xf numFmtId="0" fontId="17" fillId="0" borderId="0" xfId="0" applyFont="1" applyAlignment="1">
      <alignment horizontal="center" vertical="center" wrapText="1"/>
    </xf>
    <xf numFmtId="6" fontId="3" fillId="2" borderId="4" xfId="0" applyNumberFormat="1" applyFont="1" applyFill="1" applyBorder="1" applyAlignment="1" applyProtection="1">
      <alignment horizontal="left" vertical="top" wrapText="1"/>
    </xf>
    <xf numFmtId="6" fontId="3" fillId="2" borderId="3" xfId="0" applyNumberFormat="1" applyFont="1" applyFill="1" applyBorder="1" applyAlignment="1" applyProtection="1">
      <alignment horizontal="left" vertical="top" wrapText="1"/>
    </xf>
    <xf numFmtId="6" fontId="3" fillId="2" borderId="5" xfId="0" applyNumberFormat="1" applyFont="1" applyFill="1" applyBorder="1" applyAlignment="1" applyProtection="1">
      <alignment horizontal="left" vertical="top" wrapText="1"/>
    </xf>
    <xf numFmtId="0" fontId="32" fillId="0" borderId="0" xfId="0" applyNumberFormat="1" applyFont="1" applyAlignment="1" applyProtection="1">
      <alignment horizontal="center" vertical="center" wrapText="1"/>
    </xf>
    <xf numFmtId="0" fontId="13" fillId="0" borderId="1" xfId="0" applyNumberFormat="1" applyFont="1" applyBorder="1" applyAlignment="1" applyProtection="1">
      <alignment vertical="center"/>
    </xf>
    <xf numFmtId="0" fontId="6" fillId="0" borderId="2" xfId="0" applyNumberFormat="1" applyFont="1" applyBorder="1" applyAlignment="1" applyProtection="1">
      <alignment vertical="center"/>
    </xf>
    <xf numFmtId="0" fontId="3" fillId="0" borderId="0" xfId="0" applyFont="1" applyAlignment="1" applyProtection="1">
      <alignment horizontal="center"/>
    </xf>
    <xf numFmtId="0" fontId="19" fillId="0" borderId="0" xfId="0" applyFont="1" applyAlignment="1" applyProtection="1">
      <alignment wrapText="1"/>
    </xf>
    <xf numFmtId="0" fontId="3" fillId="0" borderId="0" xfId="0" applyFont="1" applyBorder="1" applyProtection="1"/>
    <xf numFmtId="0" fontId="20" fillId="0" borderId="0" xfId="0" applyFont="1" applyAlignment="1" applyProtection="1">
      <alignment vertical="top"/>
    </xf>
    <xf numFmtId="0" fontId="3" fillId="0" borderId="0" xfId="0" applyFont="1" applyAlignment="1" applyProtection="1">
      <alignment horizontal="center"/>
    </xf>
    <xf numFmtId="0" fontId="20" fillId="0" borderId="0" xfId="0" applyFont="1" applyAlignment="1" applyProtection="1">
      <alignment vertical="top"/>
    </xf>
    <xf numFmtId="49" fontId="3" fillId="0" borderId="0" xfId="0" applyNumberFormat="1" applyFont="1" applyProtection="1"/>
    <xf numFmtId="0" fontId="12" fillId="2" borderId="4" xfId="0" applyNumberFormat="1" applyFont="1" applyFill="1" applyBorder="1" applyAlignment="1" applyProtection="1">
      <alignment vertical="center"/>
    </xf>
    <xf numFmtId="49" fontId="9" fillId="0" borderId="3" xfId="0" applyNumberFormat="1" applyFont="1" applyBorder="1" applyAlignment="1" applyProtection="1">
      <alignment horizontal="left" vertical="center"/>
    </xf>
    <xf numFmtId="49" fontId="9" fillId="0" borderId="5" xfId="0" applyNumberFormat="1" applyFont="1" applyBorder="1" applyAlignment="1" applyProtection="1">
      <alignment horizontal="left" vertical="center"/>
    </xf>
    <xf numFmtId="49" fontId="3" fillId="0" borderId="0" xfId="0" applyNumberFormat="1" applyFont="1" applyBorder="1" applyProtection="1"/>
    <xf numFmtId="0" fontId="10" fillId="0" borderId="5" xfId="0" applyNumberFormat="1" applyFont="1" applyBorder="1" applyAlignment="1" applyProtection="1">
      <alignment vertical="center"/>
    </xf>
    <xf numFmtId="0" fontId="12" fillId="2" borderId="4" xfId="0" applyNumberFormat="1" applyFont="1" applyFill="1" applyBorder="1" applyAlignment="1" applyProtection="1">
      <alignment horizontal="center" vertical="center"/>
    </xf>
    <xf numFmtId="0" fontId="10" fillId="0" borderId="5" xfId="0" applyNumberFormat="1" applyFont="1" applyBorder="1" applyAlignment="1" applyProtection="1">
      <alignment horizontal="center" vertical="center"/>
    </xf>
    <xf numFmtId="49" fontId="13" fillId="0" borderId="0" xfId="0" applyNumberFormat="1" applyFont="1" applyBorder="1" applyProtection="1"/>
    <xf numFmtId="49" fontId="25" fillId="0" borderId="0" xfId="0" applyNumberFormat="1" applyFont="1" applyBorder="1" applyProtection="1"/>
    <xf numFmtId="49" fontId="12" fillId="2" borderId="13" xfId="0" applyNumberFormat="1" applyFont="1" applyFill="1" applyBorder="1" applyAlignment="1" applyProtection="1">
      <alignment vertical="center"/>
    </xf>
    <xf numFmtId="0" fontId="12" fillId="2" borderId="2" xfId="0" applyNumberFormat="1" applyFont="1" applyFill="1" applyBorder="1" applyAlignment="1" applyProtection="1">
      <alignment horizontal="center" vertical="center"/>
    </xf>
    <xf numFmtId="0" fontId="12" fillId="2" borderId="14" xfId="0" applyNumberFormat="1" applyFont="1" applyFill="1" applyBorder="1" applyAlignment="1" applyProtection="1">
      <alignment horizontal="center" vertical="center"/>
    </xf>
    <xf numFmtId="49" fontId="11" fillId="0" borderId="0" xfId="0" applyNumberFormat="1" applyFont="1" applyAlignment="1" applyProtection="1">
      <alignment horizontal="left"/>
    </xf>
    <xf numFmtId="0" fontId="12" fillId="2" borderId="4" xfId="0" applyNumberFormat="1" applyFont="1" applyFill="1" applyBorder="1" applyAlignment="1" applyProtection="1">
      <alignment horizontal="left" vertical="center"/>
    </xf>
    <xf numFmtId="0" fontId="10" fillId="0" borderId="3" xfId="0" applyNumberFormat="1" applyFont="1" applyBorder="1" applyAlignment="1" applyProtection="1">
      <alignment horizontal="center" vertical="center"/>
    </xf>
    <xf numFmtId="167" fontId="10" fillId="0" borderId="3" xfId="0" applyNumberFormat="1" applyFont="1" applyBorder="1" applyAlignment="1" applyProtection="1">
      <alignment horizontal="center" vertical="center"/>
    </xf>
    <xf numFmtId="49" fontId="10" fillId="0" borderId="5" xfId="0" applyNumberFormat="1" applyFont="1" applyBorder="1" applyAlignment="1" applyProtection="1">
      <alignment horizontal="center" vertical="center"/>
    </xf>
    <xf numFmtId="49" fontId="11" fillId="0" borderId="0" xfId="0" applyNumberFormat="1" applyFont="1" applyBorder="1" applyAlignment="1" applyProtection="1">
      <alignment horizontal="left"/>
    </xf>
    <xf numFmtId="49" fontId="10" fillId="0" borderId="0" xfId="0" applyNumberFormat="1" applyFont="1" applyAlignment="1" applyProtection="1">
      <alignment horizontal="left"/>
    </xf>
    <xf numFmtId="49" fontId="10" fillId="0" borderId="0" xfId="0" applyNumberFormat="1" applyFont="1" applyBorder="1" applyAlignment="1" applyProtection="1">
      <alignment horizontal="left"/>
    </xf>
    <xf numFmtId="0" fontId="12" fillId="2" borderId="8" xfId="0" applyNumberFormat="1" applyFont="1" applyFill="1" applyBorder="1" applyAlignment="1" applyProtection="1">
      <alignment horizontal="left" vertical="center"/>
    </xf>
    <xf numFmtId="0" fontId="10" fillId="0" borderId="1" xfId="0" applyNumberFormat="1" applyFont="1" applyBorder="1" applyAlignment="1" applyProtection="1">
      <alignment horizontal="center" vertical="center"/>
    </xf>
    <xf numFmtId="167" fontId="10" fillId="0" borderId="1" xfId="0" applyNumberFormat="1" applyFont="1" applyBorder="1" applyAlignment="1" applyProtection="1">
      <alignment horizontal="center" vertical="center"/>
    </xf>
    <xf numFmtId="49" fontId="10" fillId="0" borderId="9" xfId="0" applyNumberFormat="1" applyFont="1" applyBorder="1" applyAlignment="1" applyProtection="1">
      <alignment horizontal="center" vertical="center"/>
    </xf>
    <xf numFmtId="0" fontId="7" fillId="0" borderId="0" xfId="0" applyFont="1" applyProtection="1"/>
    <xf numFmtId="0" fontId="7" fillId="0" borderId="0" xfId="0" applyFont="1" applyBorder="1" applyProtection="1"/>
    <xf numFmtId="0" fontId="21" fillId="0" borderId="0" xfId="0" applyNumberFormat="1" applyFont="1" applyAlignment="1" applyProtection="1">
      <alignment vertical="center" wrapText="1"/>
    </xf>
    <xf numFmtId="0" fontId="3" fillId="0" borderId="3"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vertical="center" wrapText="1"/>
    </xf>
    <xf numFmtId="0" fontId="21" fillId="0" borderId="0" xfId="0" applyNumberFormat="1" applyFont="1" applyBorder="1" applyAlignment="1" applyProtection="1">
      <alignment vertical="center" wrapText="1"/>
    </xf>
    <xf numFmtId="0" fontId="3" fillId="0" borderId="5" xfId="0" applyNumberFormat="1" applyFont="1" applyFill="1" applyBorder="1" applyAlignment="1" applyProtection="1">
      <alignment horizontal="center"/>
    </xf>
    <xf numFmtId="169" fontId="3" fillId="0" borderId="5" xfId="0" applyNumberFormat="1" applyFont="1" applyFill="1" applyBorder="1" applyAlignment="1" applyProtection="1">
      <alignment horizontal="center"/>
    </xf>
    <xf numFmtId="168" fontId="3" fillId="0" borderId="5" xfId="0" applyNumberFormat="1" applyFont="1" applyFill="1" applyBorder="1" applyAlignment="1" applyProtection="1">
      <alignment horizontal="center"/>
    </xf>
    <xf numFmtId="168" fontId="3" fillId="0" borderId="3" xfId="0" applyNumberFormat="1" applyFont="1" applyFill="1" applyBorder="1" applyAlignment="1" applyProtection="1">
      <alignment horizontal="center"/>
    </xf>
    <xf numFmtId="164" fontId="3" fillId="0" borderId="5" xfId="1" applyNumberFormat="1" applyFont="1" applyFill="1" applyBorder="1" applyAlignment="1" applyProtection="1">
      <alignment horizontal="center"/>
    </xf>
    <xf numFmtId="164" fontId="3" fillId="0" borderId="5" xfId="0" applyNumberFormat="1" applyFont="1" applyFill="1" applyBorder="1" applyAlignment="1" applyProtection="1">
      <alignment horizontal="center" vertical="center" wrapText="1"/>
    </xf>
    <xf numFmtId="168" fontId="3" fillId="0" borderId="5" xfId="0" applyNumberFormat="1" applyFont="1" applyFill="1" applyBorder="1" applyAlignment="1" applyProtection="1">
      <alignment horizontal="center" vertical="center" wrapText="1"/>
    </xf>
    <xf numFmtId="164" fontId="14" fillId="2" borderId="3" xfId="1" applyNumberFormat="1" applyFont="1" applyFill="1" applyBorder="1" applyAlignment="1" applyProtection="1">
      <alignment horizontal="center" vertical="center" wrapText="1"/>
    </xf>
    <xf numFmtId="164" fontId="12" fillId="2" borderId="3" xfId="0" applyNumberFormat="1" applyFont="1" applyFill="1" applyBorder="1" applyAlignment="1" applyProtection="1">
      <alignment horizontal="center" vertical="center"/>
    </xf>
    <xf numFmtId="164" fontId="12" fillId="2" borderId="5" xfId="0" applyNumberFormat="1" applyFont="1" applyFill="1" applyBorder="1" applyAlignment="1" applyProtection="1">
      <alignment horizontal="center" vertical="center"/>
    </xf>
    <xf numFmtId="164" fontId="14" fillId="2" borderId="0" xfId="0" applyNumberFormat="1" applyFont="1" applyFill="1" applyBorder="1" applyAlignment="1" applyProtection="1">
      <alignment horizontal="center"/>
    </xf>
    <xf numFmtId="164" fontId="12" fillId="2" borderId="0" xfId="0" applyNumberFormat="1" applyFont="1" applyFill="1" applyBorder="1" applyAlignment="1" applyProtection="1">
      <alignment horizontal="center"/>
    </xf>
    <xf numFmtId="164" fontId="12" fillId="2" borderId="7" xfId="0" applyNumberFormat="1" applyFont="1" applyFill="1" applyBorder="1" applyAlignment="1" applyProtection="1">
      <alignment horizontal="center"/>
    </xf>
    <xf numFmtId="0" fontId="12" fillId="2" borderId="7" xfId="0" applyNumberFormat="1" applyFont="1" applyFill="1" applyBorder="1" applyAlignment="1" applyProtection="1">
      <alignment horizontal="center"/>
    </xf>
    <xf numFmtId="164" fontId="14" fillId="2" borderId="11" xfId="0" applyNumberFormat="1" applyFont="1" applyFill="1" applyBorder="1" applyAlignment="1" applyProtection="1">
      <alignment horizontal="center"/>
    </xf>
    <xf numFmtId="164" fontId="12" fillId="2" borderId="11" xfId="0" applyNumberFormat="1" applyFont="1" applyFill="1" applyBorder="1" applyAlignment="1" applyProtection="1">
      <alignment horizontal="center"/>
    </xf>
    <xf numFmtId="164" fontId="12" fillId="2" borderId="12" xfId="0" applyNumberFormat="1" applyFont="1" applyFill="1" applyBorder="1" applyAlignment="1" applyProtection="1">
      <alignment horizontal="center"/>
    </xf>
    <xf numFmtId="164" fontId="30" fillId="2" borderId="1" xfId="0" applyNumberFormat="1" applyFont="1" applyFill="1" applyBorder="1" applyAlignment="1" applyProtection="1">
      <alignment horizontal="center" vertical="center"/>
    </xf>
    <xf numFmtId="164" fontId="31" fillId="2" borderId="1" xfId="0" applyNumberFormat="1" applyFont="1" applyFill="1" applyBorder="1" applyAlignment="1" applyProtection="1">
      <alignment horizontal="center" vertical="center"/>
    </xf>
    <xf numFmtId="164" fontId="29" fillId="2" borderId="9" xfId="0" applyNumberFormat="1" applyFont="1" applyFill="1" applyBorder="1" applyAlignment="1" applyProtection="1">
      <alignment horizontal="center" vertical="center"/>
    </xf>
    <xf numFmtId="0" fontId="27" fillId="0" borderId="0" xfId="0" applyFont="1" applyBorder="1" applyAlignment="1" applyProtection="1">
      <alignment vertical="center"/>
    </xf>
    <xf numFmtId="0" fontId="3" fillId="0" borderId="0" xfId="0" applyFont="1" applyAlignment="1" applyProtection="1">
      <alignment vertical="center"/>
    </xf>
    <xf numFmtId="0" fontId="3" fillId="0" borderId="1" xfId="0" applyFont="1" applyBorder="1" applyAlignment="1" applyProtection="1">
      <alignment vertical="center" wrapText="1"/>
    </xf>
    <xf numFmtId="0" fontId="3" fillId="0" borderId="0" xfId="0" applyFont="1" applyBorder="1" applyAlignment="1" applyProtection="1">
      <alignment vertical="center"/>
    </xf>
    <xf numFmtId="0" fontId="3" fillId="0" borderId="2" xfId="0" applyFont="1" applyBorder="1" applyAlignment="1" applyProtection="1">
      <alignment horizontal="center" vertical="center" wrapText="1"/>
    </xf>
    <xf numFmtId="0" fontId="6" fillId="0" borderId="1" xfId="0" applyNumberFormat="1" applyFont="1" applyBorder="1" applyAlignment="1" applyProtection="1">
      <alignment horizontal="left"/>
    </xf>
    <xf numFmtId="0" fontId="6" fillId="0" borderId="1" xfId="0" applyNumberFormat="1" applyFont="1" applyBorder="1" applyAlignment="1" applyProtection="1">
      <alignment horizontal="center"/>
    </xf>
    <xf numFmtId="0" fontId="3" fillId="0" borderId="1" xfId="0" applyFont="1" applyBorder="1" applyProtection="1"/>
    <xf numFmtId="0" fontId="13" fillId="0" borderId="0" xfId="0" applyFont="1" applyAlignment="1" applyProtection="1">
      <alignment horizontal="center"/>
    </xf>
    <xf numFmtId="164" fontId="3" fillId="0" borderId="0" xfId="0" applyNumberFormat="1" applyFont="1" applyProtection="1"/>
  </cellXfs>
  <cellStyles count="9">
    <cellStyle name="Currency" xfId="1" builtinId="4"/>
    <cellStyle name="Currency 2" xfId="6"/>
    <cellStyle name="Followed Hyperlink" xfId="3" builtinId="9" hidden="1"/>
    <cellStyle name="Followed Hyperlink" xfId="5" builtinId="9" hidden="1"/>
    <cellStyle name="Followed Hyperlink" xfId="8" builtinId="9" hidden="1"/>
    <cellStyle name="Hyperlink" xfId="2" builtinId="8" hidden="1"/>
    <cellStyle name="Hyperlink" xfId="4" builtinId="8" hidden="1"/>
    <cellStyle name="Hyperlink" xfId="7" builtinId="8" hidden="1"/>
    <cellStyle name="Normal" xfId="0" builtinId="0"/>
  </cellStyles>
  <dxfs count="30">
    <dxf>
      <font>
        <color auto="1"/>
      </font>
      <fill>
        <patternFill>
          <bgColor theme="7" tint="0.79998168889431442"/>
        </patternFill>
      </fill>
    </dxf>
    <dxf>
      <fill>
        <patternFill patternType="solid">
          <fgColor rgb="FFFF3F3F"/>
          <bgColor rgb="FFFF5050"/>
        </patternFill>
      </fill>
    </dxf>
    <dxf>
      <fill>
        <patternFill>
          <bgColor rgb="FFFF5050"/>
        </patternFill>
      </fill>
    </dxf>
    <dxf>
      <font>
        <color auto="1"/>
      </font>
      <fill>
        <patternFill>
          <bgColor theme="7" tint="0.79998168889431442"/>
        </patternFill>
      </fill>
    </dxf>
    <dxf>
      <font>
        <color auto="1"/>
      </font>
      <fill>
        <patternFill>
          <bgColor theme="7" tint="0.79998168889431442"/>
        </patternFill>
      </fill>
    </dxf>
    <dxf>
      <font>
        <color rgb="FFFF0000"/>
      </font>
      <fill>
        <patternFill patternType="solid">
          <bgColor theme="2"/>
        </patternFill>
      </fill>
    </dxf>
    <dxf>
      <font>
        <color auto="1"/>
      </font>
      <fill>
        <patternFill>
          <bgColor theme="7" tint="0.79998168889431442"/>
        </patternFill>
      </fill>
    </dxf>
    <dxf>
      <font>
        <color auto="1"/>
      </font>
      <fill>
        <patternFill>
          <bgColor theme="7" tint="0.79998168889431442"/>
        </patternFill>
      </fill>
    </dxf>
    <dxf>
      <font>
        <color auto="1"/>
      </font>
      <fill>
        <patternFill>
          <bgColor theme="7" tint="0.79998168889431442"/>
        </patternFill>
      </fill>
    </dxf>
    <dxf>
      <fill>
        <patternFill>
          <bgColor theme="7" tint="0.79998168889431442"/>
        </patternFill>
      </fill>
    </dxf>
    <dxf>
      <font>
        <color auto="1"/>
      </font>
      <fill>
        <patternFill>
          <bgColor theme="7" tint="0.79998168889431442"/>
        </patternFill>
      </fill>
    </dxf>
    <dxf>
      <fill>
        <patternFill patternType="solid">
          <fgColor rgb="FFFF3F3F"/>
          <bgColor rgb="FFFF5050"/>
        </patternFill>
      </fill>
    </dxf>
    <dxf>
      <fill>
        <patternFill>
          <bgColor rgb="FFFF5050"/>
        </patternFill>
      </fill>
    </dxf>
    <dxf>
      <font>
        <color auto="1"/>
      </font>
      <fill>
        <patternFill>
          <bgColor theme="7" tint="0.79998168889431442"/>
        </patternFill>
      </fill>
    </dxf>
    <dxf>
      <font>
        <color auto="1"/>
      </font>
      <fill>
        <patternFill>
          <bgColor theme="7" tint="0.79998168889431442"/>
        </patternFill>
      </fill>
    </dxf>
    <dxf>
      <font>
        <color rgb="FFFF0000"/>
      </font>
      <fill>
        <patternFill patternType="solid">
          <bgColor theme="2"/>
        </patternFill>
      </fill>
    </dxf>
    <dxf>
      <font>
        <color auto="1"/>
      </font>
      <fill>
        <patternFill>
          <bgColor theme="7" tint="0.79998168889431442"/>
        </patternFill>
      </fill>
    </dxf>
    <dxf>
      <font>
        <color auto="1"/>
      </font>
      <fill>
        <patternFill>
          <bgColor theme="7" tint="0.79998168889431442"/>
        </patternFill>
      </fill>
    </dxf>
    <dxf>
      <font>
        <color auto="1"/>
      </font>
      <fill>
        <patternFill>
          <bgColor theme="7" tint="0.79998168889431442"/>
        </patternFill>
      </fill>
    </dxf>
    <dxf>
      <fill>
        <patternFill>
          <bgColor theme="7" tint="0.79998168889431442"/>
        </patternFill>
      </fill>
    </dxf>
    <dxf>
      <font>
        <color auto="1"/>
      </font>
      <fill>
        <patternFill>
          <bgColor theme="7" tint="0.79998168889431442"/>
        </patternFill>
      </fill>
    </dxf>
    <dxf>
      <fill>
        <patternFill patternType="solid">
          <fgColor rgb="FFFF3F3F"/>
          <bgColor rgb="FFFF5050"/>
        </patternFill>
      </fill>
    </dxf>
    <dxf>
      <fill>
        <patternFill>
          <bgColor rgb="FFFF5050"/>
        </patternFill>
      </fill>
    </dxf>
    <dxf>
      <font>
        <color auto="1"/>
      </font>
      <fill>
        <patternFill>
          <bgColor theme="7" tint="0.79998168889431442"/>
        </patternFill>
      </fill>
    </dxf>
    <dxf>
      <font>
        <color auto="1"/>
      </font>
      <fill>
        <patternFill>
          <bgColor theme="7" tint="0.79998168889431442"/>
        </patternFill>
      </fill>
    </dxf>
    <dxf>
      <font>
        <color rgb="FFFF0000"/>
      </font>
      <fill>
        <patternFill patternType="solid">
          <bgColor theme="2"/>
        </patternFill>
      </fill>
    </dxf>
    <dxf>
      <font>
        <color auto="1"/>
      </font>
      <fill>
        <patternFill>
          <bgColor theme="7" tint="0.79998168889431442"/>
        </patternFill>
      </fill>
    </dxf>
    <dxf>
      <font>
        <color auto="1"/>
      </font>
      <fill>
        <patternFill>
          <bgColor theme="7" tint="0.79998168889431442"/>
        </patternFill>
      </fill>
    </dxf>
    <dxf>
      <font>
        <color auto="1"/>
      </font>
      <fill>
        <patternFill>
          <bgColor theme="7" tint="0.79998168889431442"/>
        </patternFill>
      </fill>
    </dxf>
    <dxf>
      <fill>
        <patternFill>
          <bgColor theme="7" tint="0.79998168889431442"/>
        </patternFill>
      </fill>
    </dxf>
  </dxfs>
  <tableStyles count="0" defaultTableStyle="TableStyleMedium9" defaultPivotStyle="PivotStyleMedium7"/>
  <colors>
    <mruColors>
      <color rgb="FFFF5050"/>
      <color rgb="FFFF3F3F"/>
      <color rgb="FFFF5353"/>
      <color rgb="FF006411"/>
      <color rgb="FFFF66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1547715</xdr:colOff>
      <xdr:row>1</xdr:row>
      <xdr:rowOff>723900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1547715"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1547715</xdr:colOff>
      <xdr:row>1</xdr:row>
      <xdr:rowOff>723900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1547715" cy="1485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1547715</xdr:colOff>
      <xdr:row>1</xdr:row>
      <xdr:rowOff>723900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0"/>
          <a:ext cx="1547715"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12"/>
  <sheetViews>
    <sheetView zoomScaleNormal="100" workbookViewId="0">
      <selection activeCell="B8" sqref="B8"/>
    </sheetView>
  </sheetViews>
  <sheetFormatPr defaultColWidth="0" defaultRowHeight="17.25" zeroHeight="1" x14ac:dyDescent="0.3"/>
  <cols>
    <col min="1" max="1" width="10.875" style="3" customWidth="1"/>
    <col min="2" max="2" width="120.875" style="8" customWidth="1"/>
    <col min="3" max="4" width="0" style="1" hidden="1" customWidth="1"/>
    <col min="5" max="16384" width="10.875" style="1" hidden="1"/>
  </cols>
  <sheetData>
    <row r="1" spans="1:4" ht="65.099999999999994" customHeight="1" x14ac:dyDescent="0.3">
      <c r="A1" s="57" t="s">
        <v>714</v>
      </c>
      <c r="B1" s="57"/>
      <c r="C1" s="7"/>
      <c r="D1" s="7"/>
    </row>
    <row r="2" spans="1:4" ht="69.95" customHeight="1" x14ac:dyDescent="0.3">
      <c r="A2" s="58" t="s">
        <v>715</v>
      </c>
      <c r="B2" s="58"/>
      <c r="C2" s="7"/>
      <c r="D2" s="7"/>
    </row>
    <row r="3" spans="1:4" ht="39.950000000000003" customHeight="1" x14ac:dyDescent="0.3">
      <c r="A3" s="59" t="s">
        <v>716</v>
      </c>
      <c r="B3" s="59"/>
      <c r="C3" s="7"/>
      <c r="D3" s="7"/>
    </row>
    <row r="4" spans="1:4" s="2" customFormat="1" ht="60" customHeight="1" x14ac:dyDescent="0.25">
      <c r="A4" s="10">
        <v>1</v>
      </c>
      <c r="B4" s="9" t="s">
        <v>717</v>
      </c>
    </row>
    <row r="5" spans="1:4" s="2" customFormat="1" ht="60" customHeight="1" x14ac:dyDescent="0.25">
      <c r="A5" s="10">
        <v>2</v>
      </c>
      <c r="B5" s="9" t="s">
        <v>718</v>
      </c>
    </row>
    <row r="6" spans="1:4" s="2" customFormat="1" ht="60" customHeight="1" x14ac:dyDescent="0.25">
      <c r="A6" s="10">
        <v>3</v>
      </c>
      <c r="B6" s="9" t="s">
        <v>719</v>
      </c>
    </row>
    <row r="7" spans="1:4" s="2" customFormat="1" ht="60" customHeight="1" x14ac:dyDescent="0.25">
      <c r="A7" s="10">
        <v>4</v>
      </c>
      <c r="B7" s="9" t="s">
        <v>720</v>
      </c>
    </row>
    <row r="8" spans="1:4" s="2" customFormat="1" ht="60" customHeight="1" x14ac:dyDescent="0.25">
      <c r="A8" s="10">
        <v>5</v>
      </c>
      <c r="B8" s="9" t="s">
        <v>721</v>
      </c>
    </row>
    <row r="9" spans="1:4" s="2" customFormat="1" ht="60" customHeight="1" x14ac:dyDescent="0.25">
      <c r="A9" s="10">
        <v>6</v>
      </c>
      <c r="B9" s="9" t="s">
        <v>723</v>
      </c>
    </row>
    <row r="10" spans="1:4" s="2" customFormat="1" ht="60" customHeight="1" x14ac:dyDescent="0.25">
      <c r="A10" s="10">
        <v>7</v>
      </c>
      <c r="B10" s="9" t="s">
        <v>722</v>
      </c>
    </row>
    <row r="11" spans="1:4" hidden="1" x14ac:dyDescent="0.3"/>
    <row r="12" spans="1:4" hidden="1" x14ac:dyDescent="0.3"/>
  </sheetData>
  <sheetProtection algorithmName="SHA-512" hashValue="vXEiUHrICyS57G/Q7C2I+vqseVLrP65zgxfegC1yMyg3icyphBXRKYvMsFIllFRSMzVnf3Dn4c7Q6SMvYz+FXQ==" saltValue="ELe8cAyRetFnk6APsaseMA==" spinCount="100000" sheet="1" selectLockedCells="1"/>
  <mergeCells count="3">
    <mergeCell ref="A1:B1"/>
    <mergeCell ref="A2:B2"/>
    <mergeCell ref="A3:B3"/>
  </mergeCells>
  <phoneticPr fontId="8" type="noConversion"/>
  <pageMargins left="0.25" right="0.25" top="0.75" bottom="0.75" header="0.3" footer="0.3"/>
  <pageSetup scale="76"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74"/>
  <sheetViews>
    <sheetView showGridLines="0" tabSelected="1" zoomScaleNormal="100" workbookViewId="0">
      <selection sqref="A1:XFD1048576"/>
    </sheetView>
  </sheetViews>
  <sheetFormatPr defaultColWidth="0" defaultRowHeight="17.25" zeroHeight="1" x14ac:dyDescent="0.3"/>
  <cols>
    <col min="1" max="1" width="1.875" style="19" customWidth="1"/>
    <col min="2" max="5" width="30.875" style="19" customWidth="1"/>
    <col min="6" max="6" width="1.875" style="19" customWidth="1"/>
    <col min="7" max="16384" width="10.875" style="68" hidden="1"/>
  </cols>
  <sheetData>
    <row r="1" spans="1:6" ht="60" customHeight="1" x14ac:dyDescent="0.5">
      <c r="B1" s="66"/>
      <c r="C1" s="67" t="s">
        <v>551</v>
      </c>
      <c r="D1" s="67"/>
      <c r="E1" s="67"/>
    </row>
    <row r="2" spans="1:6" ht="60" customHeight="1" x14ac:dyDescent="0.3">
      <c r="B2" s="66"/>
      <c r="C2" s="69" t="s">
        <v>26</v>
      </c>
      <c r="D2" s="69"/>
      <c r="E2" s="69"/>
    </row>
    <row r="3" spans="1:6" ht="4.5" customHeight="1" x14ac:dyDescent="0.3">
      <c r="B3" s="70"/>
      <c r="C3" s="71"/>
      <c r="D3" s="71"/>
      <c r="E3" s="71"/>
    </row>
    <row r="4" spans="1:6" s="76" customFormat="1" ht="39.950000000000003" customHeight="1" x14ac:dyDescent="0.3">
      <c r="A4" s="72"/>
      <c r="B4" s="73" t="s">
        <v>0</v>
      </c>
      <c r="C4" s="74" t="s">
        <v>724</v>
      </c>
      <c r="D4" s="74"/>
      <c r="E4" s="75"/>
      <c r="F4" s="72"/>
    </row>
    <row r="5" spans="1:6" s="76" customFormat="1" ht="24" customHeight="1" x14ac:dyDescent="0.3">
      <c r="A5" s="72"/>
      <c r="B5" s="73" t="s">
        <v>17</v>
      </c>
      <c r="C5" s="77" t="s">
        <v>725</v>
      </c>
      <c r="D5" s="78" t="s">
        <v>1</v>
      </c>
      <c r="E5" s="79">
        <v>50</v>
      </c>
      <c r="F5" s="72"/>
    </row>
    <row r="6" spans="1:6" s="80" customFormat="1" ht="9.9499999999999993" customHeight="1" x14ac:dyDescent="0.3">
      <c r="B6" s="81"/>
      <c r="C6" s="81"/>
      <c r="D6" s="45"/>
      <c r="E6" s="81"/>
    </row>
    <row r="7" spans="1:6" s="76" customFormat="1" ht="24" customHeight="1" x14ac:dyDescent="0.3">
      <c r="A7" s="72"/>
      <c r="B7" s="82"/>
      <c r="C7" s="83" t="s">
        <v>553</v>
      </c>
      <c r="D7" s="83" t="s">
        <v>2</v>
      </c>
      <c r="E7" s="84" t="s">
        <v>3</v>
      </c>
      <c r="F7" s="72"/>
    </row>
    <row r="8" spans="1:6" s="90" customFormat="1" ht="24" customHeight="1" x14ac:dyDescent="0.25">
      <c r="A8" s="85"/>
      <c r="B8" s="86" t="s">
        <v>9</v>
      </c>
      <c r="C8" s="87" t="s">
        <v>726</v>
      </c>
      <c r="D8" s="88">
        <v>3052841000</v>
      </c>
      <c r="E8" s="89" t="s">
        <v>727</v>
      </c>
      <c r="F8" s="85"/>
    </row>
    <row r="9" spans="1:6" s="92" customFormat="1" ht="24" customHeight="1" x14ac:dyDescent="0.3">
      <c r="A9" s="91"/>
      <c r="B9" s="86" t="s">
        <v>10</v>
      </c>
      <c r="C9" s="87" t="s">
        <v>728</v>
      </c>
      <c r="D9" s="88">
        <v>3052842000</v>
      </c>
      <c r="E9" s="89" t="s">
        <v>729</v>
      </c>
      <c r="F9" s="91"/>
    </row>
    <row r="10" spans="1:6" s="92" customFormat="1" ht="24" customHeight="1" x14ac:dyDescent="0.3">
      <c r="A10" s="91"/>
      <c r="B10" s="93" t="s">
        <v>11</v>
      </c>
      <c r="C10" s="94" t="s">
        <v>730</v>
      </c>
      <c r="D10" s="95">
        <v>3052843000</v>
      </c>
      <c r="E10" s="96" t="s">
        <v>731</v>
      </c>
      <c r="F10" s="91"/>
    </row>
    <row r="11" spans="1:6" s="98" customFormat="1" ht="9.9499999999999993" customHeight="1" x14ac:dyDescent="0.35">
      <c r="A11" s="97"/>
      <c r="B11" s="66"/>
      <c r="C11" s="66"/>
      <c r="D11" s="70"/>
      <c r="E11" s="70"/>
      <c r="F11" s="97"/>
    </row>
    <row r="12" spans="1:6" ht="24" customHeight="1" x14ac:dyDescent="0.3">
      <c r="A12" s="99"/>
      <c r="B12" s="40" t="s">
        <v>706</v>
      </c>
      <c r="C12" s="100" t="s">
        <v>734</v>
      </c>
      <c r="D12" s="100"/>
      <c r="E12" s="101"/>
      <c r="F12" s="99"/>
    </row>
    <row r="13" spans="1:6" ht="24" customHeight="1" x14ac:dyDescent="0.3">
      <c r="A13" s="99"/>
      <c r="B13" s="40" t="s">
        <v>556</v>
      </c>
      <c r="C13" s="102" t="s">
        <v>735</v>
      </c>
      <c r="D13" s="40" t="s">
        <v>703</v>
      </c>
      <c r="E13" s="102" t="s">
        <v>733</v>
      </c>
      <c r="F13" s="99"/>
    </row>
    <row r="14" spans="1:6" ht="80.099999999999994" customHeight="1" x14ac:dyDescent="0.3">
      <c r="A14" s="99"/>
      <c r="B14" s="40" t="s">
        <v>554</v>
      </c>
      <c r="C14" s="100" t="s">
        <v>736</v>
      </c>
      <c r="D14" s="100"/>
      <c r="E14" s="101"/>
      <c r="F14" s="99"/>
    </row>
    <row r="15" spans="1:6" s="43" customFormat="1" ht="9.9499999999999993" customHeight="1" x14ac:dyDescent="0.3">
      <c r="A15" s="103"/>
      <c r="F15" s="103"/>
    </row>
    <row r="16" spans="1:6" ht="15.95" customHeight="1" x14ac:dyDescent="0.3">
      <c r="A16" s="99"/>
      <c r="B16" s="39" t="s">
        <v>546</v>
      </c>
      <c r="C16" s="104" t="s">
        <v>737</v>
      </c>
      <c r="D16" s="39" t="s">
        <v>547</v>
      </c>
      <c r="E16" s="105">
        <v>43315</v>
      </c>
      <c r="F16" s="99"/>
    </row>
    <row r="17" spans="1:6" ht="15.95" customHeight="1" x14ac:dyDescent="0.3">
      <c r="A17" s="99"/>
      <c r="B17" s="39" t="s">
        <v>550</v>
      </c>
      <c r="C17" s="106">
        <v>150</v>
      </c>
      <c r="D17" s="39" t="s">
        <v>548</v>
      </c>
      <c r="E17" s="105">
        <v>43317</v>
      </c>
      <c r="F17" s="99"/>
    </row>
    <row r="18" spans="1:6" ht="15.95" customHeight="1" x14ac:dyDescent="0.3">
      <c r="A18" s="99"/>
      <c r="B18" s="39" t="s">
        <v>549</v>
      </c>
      <c r="C18" s="107" t="s">
        <v>738</v>
      </c>
      <c r="D18" s="39" t="str">
        <f>IF(OR(E16="",E17=""),"","Total Nights Requested")</f>
        <v>Total Nights Requested</v>
      </c>
      <c r="E18" s="44">
        <f>IF(OR(E16="",E17=""),"",E17-E16)</f>
        <v>2</v>
      </c>
      <c r="F18" s="99"/>
    </row>
    <row r="19" spans="1:6" s="43" customFormat="1" ht="9.9499999999999993" customHeight="1" x14ac:dyDescent="0.3">
      <c r="A19" s="103"/>
      <c r="F19" s="103"/>
    </row>
    <row r="20" spans="1:6" ht="15.95" customHeight="1" x14ac:dyDescent="0.3">
      <c r="A20" s="99"/>
      <c r="B20" s="39" t="s">
        <v>704</v>
      </c>
      <c r="C20" s="104">
        <v>5</v>
      </c>
      <c r="D20" s="39" t="s">
        <v>705</v>
      </c>
      <c r="E20" s="104">
        <v>5</v>
      </c>
      <c r="F20" s="99"/>
    </row>
    <row r="21" spans="1:6" ht="15.95" customHeight="1" x14ac:dyDescent="0.3">
      <c r="A21" s="99"/>
      <c r="B21" s="39" t="s">
        <v>555</v>
      </c>
      <c r="C21" s="108" t="s">
        <v>739</v>
      </c>
      <c r="D21" s="39" t="s">
        <v>542</v>
      </c>
      <c r="E21" s="104" t="s">
        <v>740</v>
      </c>
      <c r="F21" s="99"/>
    </row>
    <row r="22" spans="1:6" ht="15.95" customHeight="1" x14ac:dyDescent="0.3">
      <c r="A22" s="99"/>
      <c r="B22" s="39" t="str">
        <f>IF(OR(C21="Individual Fee", C21="Both Individual &amp; Group Fee"),"Individual Fee","")</f>
        <v>Individual Fee</v>
      </c>
      <c r="C22" s="109">
        <v>85</v>
      </c>
      <c r="D22" s="39" t="str">
        <f>IF(E21="Plane","Rental Car Needed?","")</f>
        <v/>
      </c>
      <c r="E22" s="110"/>
      <c r="F22" s="99"/>
    </row>
    <row r="23" spans="1:6" ht="15.95" customHeight="1" x14ac:dyDescent="0.3">
      <c r="A23" s="99"/>
      <c r="B23" s="39" t="str">
        <f>IF(OR(C21="Group Fee", C21="Both Individual &amp; Group Fee"),"Group Fee","")</f>
        <v/>
      </c>
      <c r="C23" s="109"/>
      <c r="D23" s="39" t="str">
        <f>IF(AND(E21="Plane",E22="Yes"),"Distance to Closest Airport","")</f>
        <v/>
      </c>
      <c r="E23" s="110"/>
      <c r="F23" s="99"/>
    </row>
    <row r="24" spans="1:6" s="43" customFormat="1" ht="9.9499999999999993" customHeight="1" x14ac:dyDescent="0.3">
      <c r="A24" s="103"/>
      <c r="F24" s="103"/>
    </row>
    <row r="25" spans="1:6" ht="24" customHeight="1" x14ac:dyDescent="0.3">
      <c r="A25" s="99"/>
      <c r="B25" s="39"/>
      <c r="C25" s="111" t="s">
        <v>544</v>
      </c>
      <c r="D25" s="112" t="s">
        <v>545</v>
      </c>
      <c r="E25" s="113" t="s">
        <v>552</v>
      </c>
      <c r="F25" s="99"/>
    </row>
    <row r="26" spans="1:6" ht="5.0999999999999996" customHeight="1" x14ac:dyDescent="0.3">
      <c r="A26" s="99"/>
      <c r="B26" s="41"/>
      <c r="C26" s="114"/>
      <c r="D26" s="115"/>
      <c r="E26" s="116"/>
      <c r="F26" s="99"/>
    </row>
    <row r="27" spans="1:6" ht="15.95" customHeight="1" x14ac:dyDescent="0.3">
      <c r="A27" s="99"/>
      <c r="B27" s="41" t="str">
        <f>IF(AND(C20="",E20=""),"",IF(C18="Yes","Hotels",""))</f>
        <v>Hotels</v>
      </c>
      <c r="C27" s="114">
        <f>IF(AND(C20="",E20=""),"",IF(C18="Yes",IF(OR(E16="",E17=""),"",IF((E18)&gt;=8,7,(E18))*'Funding Categories'!$C$4*(IF(C20+E20&gt;20,6,ROUNDUP(C20/4,0)+ROUNDUP(E20/4,0)))),""))</f>
        <v>800</v>
      </c>
      <c r="D27" s="115">
        <f>IF(OR(C27="",E32=""),"",IF(OR(E32="Denied",C17&lt;50),0,C27))</f>
        <v>800</v>
      </c>
      <c r="E27" s="116" t="str">
        <f>IFERROR(IF(OR(C27="",E32=""),"",IF(C18="No","",IF(OR(E32="Denied",C17&lt;50),"-",ROUNDUP(D27/E18/100,0)&amp;IF(ROUNDUP(D27/E18/100,0)&gt;1," rooms for "," room for ")&amp;IF(E18+1&gt;=7,7,E18)&amp;IF(E18&gt;1," nights"," night")))),"-")</f>
        <v>4 rooms for 2 nights</v>
      </c>
      <c r="F27" s="99"/>
    </row>
    <row r="28" spans="1:6" ht="15.95" customHeight="1" x14ac:dyDescent="0.3">
      <c r="A28" s="99"/>
      <c r="B28" s="41" t="str">
        <f>IF(OR(E21="",E21="None"),"","Transportation"&amp;IF(E21="",""," - "&amp;E21))</f>
        <v>Transportation - Car</v>
      </c>
      <c r="C28" s="114">
        <f>IF(OR(E21="",E21="None"),"",IF(E21="Plane",'Funding Categories'!$C$3*(C20+E20),IF(E21="Car",ROUNDUP((C20+E20)/4,0)*'Funding Categories'!$C$5*IF(AND(C16="Out-Of-State",C17&gt;350),700,C17*2), IF(E21="Bus",C17*'Funding Categories'!$C$5*2,C17*2*0.2))))</f>
        <v>490.50000000000006</v>
      </c>
      <c r="D28" s="115">
        <f>IF(OR(C28="",E32=""),"",IF(OR(E32="Denied",C17&lt;50),0,C28))</f>
        <v>490.50000000000006</v>
      </c>
      <c r="E28" s="117" t="str">
        <f>IF(OR(C28="",E32=""),"",IF(OR(E32="Denied",C17&lt;50),"-",IF(E32="Approved",IF(B28="Transportation - Car", ROUNDUP((C20+E20)/4,0)&amp;IF(ROUNDUP((C20+E20)/4,0)&gt;1," cars for "&amp;IF(AND(C16="Out-Of-State",C17&gt;350),700,C17*2)&amp;" miles each"," car for "&amp;IF(AND(C16="Out-Of-State",C17&gt;350),700,C17*2)&amp;" miles"),IF(B28="Transportation - Plane",D28/'Funding Categories'!$C$3&amp;IF(D28/'Funding Categories'!$C$3&gt;1," round-trip plane tickets"," round-trip plane ticket"),IF(B28="Transportation - Bus",C17*2&amp;" bus miles",C17*2&amp;" FCS Van miles"))))))</f>
        <v>3 cars for 300 miles each</v>
      </c>
      <c r="F28" s="99"/>
    </row>
    <row r="29" spans="1:6" ht="15.95" customHeight="1" x14ac:dyDescent="0.3">
      <c r="A29" s="99"/>
      <c r="B29" s="41" t="str">
        <f>IF(OR(C21="",C21="No Fee"),"","Registration Fees")</f>
        <v>Registration Fees</v>
      </c>
      <c r="C29" s="114">
        <f>IF(AND(C22="",C23=""),"",IF(OR(C21="",C21="No Fee"),"",IF(C22&gt;'Funding Categories'!$C$6,(C20+E20)*'Funding Categories'!$C$6,(C20+E20)*C22+IF(C21="Individual Fee",0,IF(C23&lt;(C20+E20)*'Funding Categories'!$C$6-(C20+E20)*C22,C23,(C20+E20)*'Funding Categories'!$C$6-(C20+E20)*C22)))))</f>
        <v>850</v>
      </c>
      <c r="D29" s="115">
        <f>IF(OR(C29="",E32=""),"",IF(E32="Denied",0,C29))</f>
        <v>850</v>
      </c>
      <c r="E29" s="117" t="str">
        <f>IF(OR(C29="",E32=""),"",IF(E32="Denied","-",IF(C21="Individual Fee",D29/C22&amp;IF(D29/C22&gt;1," individual registration fees"," individual registration fee"),IF(C21="Group Fee","1 group fee for "&amp;(C20+E20)&amp;IF((C20+E20)&gt;1," people"," person"),"1 group &amp; "&amp;(C20+E20)&amp;IF((C20+E20)&gt;1," individual fees"," individual fee")))))</f>
        <v>10 individual registration fees</v>
      </c>
      <c r="F29" s="99"/>
    </row>
    <row r="30" spans="1:6" ht="17.100000000000001" customHeight="1" x14ac:dyDescent="0.3">
      <c r="A30" s="99"/>
      <c r="B30" s="41" t="str">
        <f>IF(AND(E21="Plane",E22="Yes"),"Rental Cars","")</f>
        <v/>
      </c>
      <c r="C30" s="114" t="str">
        <f>IF(OR(E22="No",E22=""),"",IF(E21="Plane",IF(AND(E22="Yes",E23&gt;=50),ROUNDUP((C20+E20)/4,0)*(IF(E17-E16+1&gt;=7,7,E17-E16+1))*'Funding Categories'!$C$7,0),""))</f>
        <v/>
      </c>
      <c r="D30" s="115" t="str">
        <f>IF(OR(C30="",E32=""),"",IF(OR(E32="Denied",C17&lt;50),0,C30))</f>
        <v/>
      </c>
      <c r="E30" s="116" t="str">
        <f>IF(OR(C30="",E32=""),"",IF(OR(E32="Denied",C17&lt;50),"-",IF(E23&gt;=50,ROUNDUP((C20+E20)/4,0)&amp;IF(ROUNDUP((C20+E20)/4,0)&gt;1," cars for "," car for ")&amp;IF(E18+1&gt;=8,8,E18+1)&amp;IF(E18+1&gt;1," days"," day"),"-")))</f>
        <v/>
      </c>
      <c r="F30" s="99"/>
    </row>
    <row r="31" spans="1:6" ht="5.0999999999999996" customHeight="1" thickBot="1" x14ac:dyDescent="0.35">
      <c r="A31" s="99"/>
      <c r="B31" s="42"/>
      <c r="C31" s="118"/>
      <c r="D31" s="119"/>
      <c r="E31" s="120"/>
      <c r="F31" s="99"/>
    </row>
    <row r="32" spans="1:6" s="124" customFormat="1" ht="39.950000000000003" customHeight="1" thickTop="1" x14ac:dyDescent="0.25">
      <c r="A32" s="99"/>
      <c r="B32" s="46" t="s">
        <v>543</v>
      </c>
      <c r="C32" s="121">
        <f>IF(SUM(C27:C30)=0,"",SUM(C27:C30))</f>
        <v>2140.5</v>
      </c>
      <c r="D32" s="122">
        <f>IF(E32&gt;0,SUM(D27:D30),"")</f>
        <v>2140.5</v>
      </c>
      <c r="E32" s="123" t="s">
        <v>15</v>
      </c>
      <c r="F32" s="99"/>
    </row>
    <row r="33" spans="1:6" s="127" customFormat="1" ht="9.9499999999999993" customHeight="1" x14ac:dyDescent="0.25">
      <c r="A33" s="125"/>
      <c r="B33" s="126"/>
      <c r="C33" s="126"/>
      <c r="D33" s="126"/>
      <c r="E33" s="126"/>
      <c r="F33" s="125"/>
    </row>
    <row r="34" spans="1:6" ht="35.1" customHeight="1" x14ac:dyDescent="0.3">
      <c r="B34" s="60" t="s">
        <v>742</v>
      </c>
      <c r="C34" s="61"/>
      <c r="D34" s="61"/>
      <c r="E34" s="62"/>
    </row>
    <row r="35" spans="1:6" ht="95.1" customHeight="1" x14ac:dyDescent="0.3">
      <c r="B35" s="128" t="s">
        <v>8</v>
      </c>
      <c r="C35" s="128"/>
      <c r="D35" s="128"/>
      <c r="E35" s="128"/>
    </row>
    <row r="36" spans="1:6" ht="30.75" customHeight="1" x14ac:dyDescent="0.3">
      <c r="B36" s="129" t="s">
        <v>4</v>
      </c>
      <c r="C36" s="126"/>
      <c r="D36" s="130" t="s">
        <v>5</v>
      </c>
      <c r="E36" s="126"/>
      <c r="F36" s="125"/>
    </row>
    <row r="37" spans="1:6" ht="30.75" customHeight="1" x14ac:dyDescent="0.3">
      <c r="A37" s="68"/>
      <c r="B37" s="129" t="s">
        <v>9</v>
      </c>
      <c r="C37" s="131"/>
      <c r="D37" s="130" t="s">
        <v>5</v>
      </c>
      <c r="E37" s="131"/>
      <c r="F37" s="125"/>
    </row>
    <row r="38" spans="1:6" ht="30.75" customHeight="1" x14ac:dyDescent="0.3">
      <c r="A38" s="68"/>
      <c r="B38" s="129" t="s">
        <v>10</v>
      </c>
      <c r="C38" s="131"/>
      <c r="D38" s="130" t="s">
        <v>5</v>
      </c>
      <c r="E38" s="131"/>
      <c r="F38" s="125"/>
    </row>
    <row r="39" spans="1:6" ht="30.75" customHeight="1" x14ac:dyDescent="0.3">
      <c r="A39" s="68"/>
      <c r="B39" s="129" t="s">
        <v>11</v>
      </c>
      <c r="C39" s="131"/>
      <c r="D39" s="130" t="s">
        <v>5</v>
      </c>
      <c r="E39" s="131"/>
      <c r="F39" s="125"/>
    </row>
    <row r="40" spans="1:6" s="76" customFormat="1" ht="18.75" x14ac:dyDescent="0.3">
      <c r="A40" s="72"/>
      <c r="B40" s="132"/>
      <c r="C40" s="132"/>
      <c r="D40" s="132"/>
      <c r="E40" s="132"/>
      <c r="F40" s="72"/>
    </row>
    <row r="41" spans="1:6" ht="18.75" hidden="1" x14ac:dyDescent="0.3">
      <c r="B41" s="132"/>
      <c r="C41" s="132"/>
      <c r="D41" s="132"/>
      <c r="E41" s="132"/>
    </row>
    <row r="42" spans="1:6" ht="18.75" hidden="1" x14ac:dyDescent="0.3">
      <c r="B42" s="132"/>
      <c r="C42" s="132"/>
      <c r="D42" s="132"/>
      <c r="E42" s="132"/>
    </row>
    <row r="43" spans="1:6" ht="18.75" hidden="1" x14ac:dyDescent="0.3">
      <c r="B43" s="132"/>
      <c r="C43" s="132"/>
      <c r="D43" s="132"/>
      <c r="E43" s="132"/>
    </row>
    <row r="44" spans="1:6" hidden="1" x14ac:dyDescent="0.3"/>
    <row r="45" spans="1:6" hidden="1" x14ac:dyDescent="0.3"/>
    <row r="46" spans="1:6" hidden="1" x14ac:dyDescent="0.3"/>
    <row r="47" spans="1:6" hidden="1" x14ac:dyDescent="0.3"/>
    <row r="48" spans="1:6"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spans="3:3" hidden="1" x14ac:dyDescent="0.3"/>
    <row r="66" spans="3:3" hidden="1" x14ac:dyDescent="0.3"/>
    <row r="67" spans="3:3" hidden="1" x14ac:dyDescent="0.3"/>
    <row r="68" spans="3:3" hidden="1" x14ac:dyDescent="0.3"/>
    <row r="69" spans="3:3" hidden="1" x14ac:dyDescent="0.3"/>
    <row r="70" spans="3:3" hidden="1" x14ac:dyDescent="0.3">
      <c r="C70" s="133"/>
    </row>
    <row r="71" spans="3:3" hidden="1" x14ac:dyDescent="0.3"/>
    <row r="72" spans="3:3" hidden="1" x14ac:dyDescent="0.3"/>
    <row r="73" spans="3:3" hidden="1" x14ac:dyDescent="0.3"/>
    <row r="74" spans="3:3" hidden="1" x14ac:dyDescent="0.3"/>
  </sheetData>
  <sheetProtection algorithmName="SHA-512" hashValue="YmIROcoB7Il+FgZ1FPFYrKL27OIBQxHXQ6XRQqX5nYjv11sn9bnF6RVSb572LHYIqGj0e4H3KPloW8F2PVEpkw==" saltValue="XX+a60vHZFt2oswXBS1KEA==" spinCount="100000" sheet="1" selectLockedCells="1"/>
  <dataConsolidate/>
  <mergeCells count="9">
    <mergeCell ref="B35:E35"/>
    <mergeCell ref="C2:E2"/>
    <mergeCell ref="C1:E1"/>
    <mergeCell ref="B34:E34"/>
    <mergeCell ref="B1:B2"/>
    <mergeCell ref="B11:C11"/>
    <mergeCell ref="C4:E4"/>
    <mergeCell ref="C12:E12"/>
    <mergeCell ref="C14:E14"/>
  </mergeCells>
  <phoneticPr fontId="8" type="noConversion"/>
  <conditionalFormatting sqref="E5 C4:C5 C8:E10">
    <cfRule type="containsBlanks" dxfId="29" priority="16">
      <formula>LEN(TRIM(C4))=0</formula>
    </cfRule>
  </conditionalFormatting>
  <conditionalFormatting sqref="C16:C18 E20 C20:C21 C12:C13 C14:E14 E13 E16:E17">
    <cfRule type="containsBlanks" dxfId="28" priority="10">
      <formula>LEN(TRIM(C12))=0</formula>
    </cfRule>
  </conditionalFormatting>
  <conditionalFormatting sqref="E23">
    <cfRule type="expression" dxfId="27" priority="9">
      <formula>AND(E21="Plane",E22="Yes",E23="")</formula>
    </cfRule>
  </conditionalFormatting>
  <conditionalFormatting sqref="E22">
    <cfRule type="expression" dxfId="26" priority="8">
      <formula>AND(E21="Plane",E22="")</formula>
    </cfRule>
  </conditionalFormatting>
  <conditionalFormatting sqref="E32">
    <cfRule type="containsText" dxfId="25" priority="7" operator="containsText" text="Denied">
      <formula>NOT(ISERROR(SEARCH("Denied",E32)))</formula>
    </cfRule>
  </conditionalFormatting>
  <conditionalFormatting sqref="C23">
    <cfRule type="expression" dxfId="24" priority="6">
      <formula>AND(OR(C21="Group Fee",C21="Both Individual &amp; Group Fee"),C23="")</formula>
    </cfRule>
  </conditionalFormatting>
  <conditionalFormatting sqref="C22">
    <cfRule type="expression" dxfId="23" priority="5">
      <formula>AND(OR(C21="Individual Fee",C21="Both Individual &amp; Group Fee"),C22="")</formula>
    </cfRule>
  </conditionalFormatting>
  <conditionalFormatting sqref="C20">
    <cfRule type="expression" dxfId="22" priority="3">
      <formula>AND($C$13="Conference",$C$20+$E$20&gt;8)</formula>
    </cfRule>
  </conditionalFormatting>
  <conditionalFormatting sqref="E20">
    <cfRule type="expression" dxfId="21" priority="2">
      <formula>AND($C$13="Conference",$C$20+$E$20&gt;8)</formula>
    </cfRule>
  </conditionalFormatting>
  <conditionalFormatting sqref="E21">
    <cfRule type="containsBlanks" dxfId="20" priority="1">
      <formula>LEN(TRIM(E21))=0</formula>
    </cfRule>
  </conditionalFormatting>
  <dataValidations count="18">
    <dataValidation type="list" allowBlank="1" showInputMessage="1" showErrorMessage="1" sqref="E32">
      <formula1>"Approved, Denied"</formula1>
    </dataValidation>
    <dataValidation type="decimal" errorStyle="warning" allowBlank="1" showInputMessage="1" showErrorMessage="1" errorTitle="Alert - Minimum Distance" error="Rental cars will only be funded in the event that the final destination is greater than 50.0 miles from the nearest airport. Please note that your Requested Expenses will reflect $0.00." prompt="If you need a rental car, please enter the distance to the nearest airport in miles. Remember that rental cars will only be considered if the final destination is greater than 50.0 miles from the closest airport. Otherwise, leave this cell blank." sqref="E23">
      <formula1>IF(AND(E21="Plane",E22="Yes"),50)</formula1>
      <formula2>10000</formula2>
    </dataValidation>
    <dataValidation type="date" errorStyle="warning" operator="lessThanOrEqual" allowBlank="1" showInputMessage="1" showErrorMessage="1" errorTitle="Maximum Trip Length Exceeded" error="SAFAC will fund up to 8 days/7 nights for any individual trip. Please note that your Requested Expenses will only reflect 8 days/7 nights. " prompt="Please enter the date you plan to return from your trip as a standard date: mm/dd/yyyy." sqref="E17">
      <formula1>E16+7</formula1>
    </dataValidation>
    <dataValidation type="list" allowBlank="1" showInputMessage="1" showErrorMessage="1" prompt="If you have selected Plane as your mode of transportation, please select whether you need a rental car using the dropdown. Otherwise, leave this cell blank." sqref="E22">
      <formula1>"Yes, No"</formula1>
    </dataValidation>
    <dataValidation errorStyle="warning" allowBlank="1" showInputMessage="1" showErrorMessage="1" errorTitle="Maximum Trip Length Exceeded" error="SAFAC will fund up to 7 nights for any individual trip. Click Yes to proceed." prompt="Please enter the date you plan to leave for your trip as a standard date: mm/dd/yyyy." sqref="E16"/>
    <dataValidation type="list" allowBlank="1" showInputMessage="1" showErrorMessage="1" prompt="Please select whether your final destination is in-state or out-of-state using the dropdown." sqref="C16">
      <formula1>"In-State, Out-of-State"</formula1>
    </dataValidation>
    <dataValidation type="decimal" errorStyle="warning" allowBlank="1" showInputMessage="1" showErrorMessage="1" errorTitle="Alert - Local Travel" error="SAFAC will not fund travel to any destination within 50 miles of the University of Miami campus. " prompt="Please input the distance in miles (one-way) from the University of Miami to your final destination as a number rounding to the nearest two decimals. _x000a__x000a_For mapping purposes, the origin address is 1330 Miller Dr. Coral Gables, FL 33146." sqref="C17">
      <formula1>50</formula1>
      <formula2>10000</formula2>
    </dataValidation>
    <dataValidation type="list" allowBlank="1" showInputMessage="1" showErrorMessage="1" prompt="Please select whether your event requires an individual registration fee, a group registration fee, both individual &amp; group fees, or no fees using the dropdown. " sqref="C21">
      <formula1>"No Fee, Individual Fee, Group Fee, Both Individual &amp; Group Fee"</formula1>
    </dataValidation>
    <dataValidation type="list" allowBlank="1" showInputMessage="1" showErrorMessage="1" sqref="C21">
      <formula1>"No Fee, Individual Fee, Group Fee, Both Individual &amp; Group Fee"</formula1>
    </dataValidation>
    <dataValidation type="decimal" errorStyle="warning" allowBlank="1" showInputMessage="1" showErrorMessage="1" errorTitle="Registration Fee Limit Exceeded" error="SAFAC will fund up to $125 per person in registration or admission fees. Click Yes to proceed." prompt="If you require an individual registration fee, please enter the cost per person here. Otherwise, leave this cell blank." sqref="C22">
      <formula1>0</formula1>
      <formula2>125</formula2>
    </dataValidation>
    <dataValidation type="list" allowBlank="1" showInputMessage="1" showErrorMessage="1" prompt="Please select the type of travel requested by using the dropdown menu:_x000a_Conference_x000a_Competition/Tournament_x000a_Spiritual/Religious Retreat_x000a_Recreation_x000a_Other (Specify in Purpose of Travel)" sqref="C13">
      <formula1>"Conference, Competition/Tournament, Spiritual Retreat, Recreation, Other"</formula1>
    </dataValidation>
    <dataValidation allowBlank="1" showInputMessage="1" showErrorMessage="1" prompt="If you have a Program ID and it does not appear after selecting your Organization Name, please enter it manually by typing directly into this cell to overwrite the formula. " sqref="C5"/>
    <dataValidation allowBlank="1" showInputMessage="1" showErrorMessage="1" prompt="Please enter the details of your travel request here. Please provide as much specific information as possible regarding the reason for your travel request." sqref="C14:E14"/>
    <dataValidation type="list" allowBlank="1" showInputMessage="1" showErrorMessage="1" prompt="Please select whether you need lodging using the dropdown." sqref="C18">
      <formula1>"Yes, No"</formula1>
    </dataValidation>
    <dataValidation allowBlank="1" showInputMessage="1" showErrorMessage="1" prompt="Please enter your final destination city and state. For international travel, please enter the destination city and country. " sqref="E13"/>
    <dataValidation allowBlank="1" showInputMessage="1" showErrorMessage="1" prompt="Please provide a title for your travel request. This can be the name of your conference or tournament or something else that accurately reflects the purpose of travel. " sqref="C12:E12"/>
    <dataValidation allowBlank="1" showInputMessage="1" showErrorMessage="1" prompt="Please enter the number of members registered to your organization's OrgSync portal. " sqref="E5"/>
    <dataValidation type="list" allowBlank="1" showInputMessage="1" showErrorMessage="1" errorTitle="Invalid Entry" error="Please select either Car, Bus, Plane, or FCS Van._x000a__x000a_If you do not require transportation, select None." prompt="Please select the mode of transportation using the dropdown. " sqref="E21">
      <formula1>"Car, Bus, Plane, FCS Van, None"</formula1>
    </dataValidation>
  </dataValidations>
  <pageMargins left="0.25" right="0.25" top="0.5" bottom="0.5" header="0.3" footer="0.3"/>
  <pageSetup scale="74"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decimal" errorStyle="warning" showInputMessage="1" showErrorMessage="1" errorTitle="Alert - Registration Cap Reached" error="Group fees are calculated at the per-person rate and added to any individual registration fees. You have reached the maximum per-person fee. Please note that your Requested Expenses will reflect this maximum reached." prompt="If you require a group registration fee, please enter the group cost here. Otherwise, leave this cell blank.">
          <x14:formula1>
            <xm:f>0</xm:f>
          </x14:formula1>
          <x14:formula2>
            <xm:f>(IF(OR(C21="",C21="No Fee"),"",((C20+E20)*'Funding Categories'!$C$6)-(IF(C21="Group Fee",0,(C20+E20)*C22))))</xm:f>
          </x14:formula2>
          <xm:sqref>C23</xm:sqref>
        </x14:dataValidation>
        <x14:dataValidation type="list" errorStyle="warning" allowBlank="1" showInputMessage="1" showErrorMessage="1" error="You are entering a name not in the dropdown. By proceeding you acknowledge that you are a new organization. If you require additional assistance, please contact your SAFAC liaison. " prompt="Please select your organization from the dropdown. If you are a new organization and cannot find your name, please type it manually. ">
          <x14:formula1>
            <xm:f>Database!$A$3:$A$500</xm:f>
          </x14:formula1>
          <xm:sqref>C4:E4</xm:sqref>
        </x14:dataValidation>
        <x14:dataValidation type="whole" showInputMessage="1" showErrorMessage="1" error="Please ensure you are registering the correct number of people:_x000a_Conferences - max 4 people or 8 for a stacked conference_x000a_Competitions/Tournaments - refer to your team's N_x000a_All other travel - 20% of OrgSync membership, up to 20" prompt="Please ensure that you are registering the correct number of people:_x000a__x000a_Conferences - max of 4 per conference, 8 per stacked conference_x000a__x000a_Competitions/tournaments - refer to your team's N_x000a__x000a_All other travel - max of 20% of OrgSync membership, up to 20 people">
          <x14:formula1>
            <xm:f>0</xm:f>
          </x14:formula1>
          <x14:formula2>
            <xm:f>IF(C13="Conference",8-E20,IF(AND(C13="Competition/Tournament",IFERROR(VLOOKUP(C4,Database!A:C,3,0),-1)&gt;0),VLOOKUP(C4,Database!A:C,3,0)+IF(VLOOKUP(C4,Database!A:C,3,0)&lt;10,2,4)-E20,IF(E5*0.2&gt;20,20,E5*0.2-E20)))</xm:f>
          </x14:formula2>
          <xm:sqref>C20</xm:sqref>
        </x14:dataValidation>
        <x14:dataValidation type="whole" showInputMessage="1" showErrorMessage="1" error="Please ensure you are registering the correct number of people:_x000a_Conferences - max 4 people or 8 for a stacked conference_x000a_Competitions/Tournaments - refer to your team's N_x000a_All other travel - 20% of OrgSync membership, up to 20" prompt="Please ensure that you are registering the correct number of people:_x000a__x000a_Conferences - max of 4 per conference, 8 per stacked conference_x000a__x000a_Competitions/tournaments - refer to your team's N_x000a__x000a_All other travel - max of 20% of OrgSync membership, up to 20 people">
          <x14:formula1>
            <xm:f>0</xm:f>
          </x14:formula1>
          <x14:formula2>
            <xm:f>IF(C13="Conference",8-C20,IF(AND(C13="Competition/Tournament",IFERROR(VLOOKUP(C4,Database!A:C,3,0),-1)&gt;0),VLOOKUP(C4,Database!A:C,3,0)+IF(VLOOKUP(C4,Database!A:C,3,0)&lt;10,2,4)-C20,IF(E5*0.2&gt;20,20,E5*0.2-C20)))</xm:f>
          </x14:formula2>
          <xm:sqref>E20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showGridLines="0" zoomScaleNormal="100" workbookViewId="0">
      <selection sqref="A1:XFD1048576"/>
    </sheetView>
  </sheetViews>
  <sheetFormatPr defaultColWidth="0" defaultRowHeight="17.25" customHeight="1" zeroHeight="1" x14ac:dyDescent="0.3"/>
  <cols>
    <col min="1" max="1" width="1.875" style="19" customWidth="1"/>
    <col min="2" max="5" width="30.875" style="19" customWidth="1"/>
    <col min="6" max="6" width="1.875" style="19" customWidth="1"/>
    <col min="7" max="16384" width="10.875" style="68" hidden="1"/>
  </cols>
  <sheetData>
    <row r="1" spans="1:6" ht="60" customHeight="1" x14ac:dyDescent="0.5">
      <c r="B1" s="66"/>
      <c r="C1" s="67" t="s">
        <v>551</v>
      </c>
      <c r="D1" s="67"/>
      <c r="E1" s="67"/>
    </row>
    <row r="2" spans="1:6" ht="60" customHeight="1" x14ac:dyDescent="0.3">
      <c r="B2" s="66"/>
      <c r="C2" s="69" t="s">
        <v>26</v>
      </c>
      <c r="D2" s="69"/>
      <c r="E2" s="69"/>
    </row>
    <row r="3" spans="1:6" ht="4.5" customHeight="1" x14ac:dyDescent="0.3">
      <c r="B3" s="70"/>
      <c r="C3" s="71"/>
      <c r="D3" s="71"/>
      <c r="E3" s="71"/>
    </row>
    <row r="4" spans="1:6" s="76" customFormat="1" ht="39.950000000000003" customHeight="1" x14ac:dyDescent="0.3">
      <c r="A4" s="72"/>
      <c r="B4" s="73" t="s">
        <v>0</v>
      </c>
      <c r="C4" s="74" t="s">
        <v>724</v>
      </c>
      <c r="D4" s="74"/>
      <c r="E4" s="75"/>
      <c r="F4" s="72"/>
    </row>
    <row r="5" spans="1:6" s="76" customFormat="1" ht="24" customHeight="1" x14ac:dyDescent="0.3">
      <c r="A5" s="72"/>
      <c r="B5" s="73" t="s">
        <v>17</v>
      </c>
      <c r="C5" s="77" t="s">
        <v>725</v>
      </c>
      <c r="D5" s="78" t="s">
        <v>1</v>
      </c>
      <c r="E5" s="79">
        <v>50</v>
      </c>
      <c r="F5" s="72"/>
    </row>
    <row r="6" spans="1:6" s="80" customFormat="1" ht="9.9499999999999993" customHeight="1" x14ac:dyDescent="0.3">
      <c r="B6" s="81"/>
      <c r="C6" s="81"/>
      <c r="D6" s="45"/>
      <c r="E6" s="81"/>
    </row>
    <row r="7" spans="1:6" s="76" customFormat="1" ht="24" customHeight="1" x14ac:dyDescent="0.3">
      <c r="A7" s="72"/>
      <c r="B7" s="82"/>
      <c r="C7" s="83" t="s">
        <v>553</v>
      </c>
      <c r="D7" s="83" t="s">
        <v>2</v>
      </c>
      <c r="E7" s="84" t="s">
        <v>3</v>
      </c>
      <c r="F7" s="72"/>
    </row>
    <row r="8" spans="1:6" s="90" customFormat="1" ht="24" customHeight="1" x14ac:dyDescent="0.25">
      <c r="A8" s="85"/>
      <c r="B8" s="86" t="s">
        <v>9</v>
      </c>
      <c r="C8" s="87" t="s">
        <v>726</v>
      </c>
      <c r="D8" s="88">
        <v>3052841000</v>
      </c>
      <c r="E8" s="89" t="s">
        <v>727</v>
      </c>
      <c r="F8" s="85"/>
    </row>
    <row r="9" spans="1:6" s="92" customFormat="1" ht="24" customHeight="1" x14ac:dyDescent="0.3">
      <c r="A9" s="91"/>
      <c r="B9" s="86" t="s">
        <v>10</v>
      </c>
      <c r="C9" s="87" t="s">
        <v>728</v>
      </c>
      <c r="D9" s="88">
        <v>3052842000</v>
      </c>
      <c r="E9" s="89" t="s">
        <v>729</v>
      </c>
      <c r="F9" s="91"/>
    </row>
    <row r="10" spans="1:6" s="92" customFormat="1" ht="24" customHeight="1" x14ac:dyDescent="0.3">
      <c r="A10" s="91"/>
      <c r="B10" s="93" t="s">
        <v>11</v>
      </c>
      <c r="C10" s="94" t="s">
        <v>730</v>
      </c>
      <c r="D10" s="95">
        <v>3052843000</v>
      </c>
      <c r="E10" s="96" t="s">
        <v>731</v>
      </c>
      <c r="F10" s="91"/>
    </row>
    <row r="11" spans="1:6" s="98" customFormat="1" ht="9.9499999999999993" customHeight="1" x14ac:dyDescent="0.35">
      <c r="A11" s="97"/>
      <c r="B11" s="66"/>
      <c r="C11" s="66"/>
      <c r="D11" s="70"/>
      <c r="E11" s="70"/>
      <c r="F11" s="97"/>
    </row>
    <row r="12" spans="1:6" ht="24" customHeight="1" x14ac:dyDescent="0.3">
      <c r="A12" s="99"/>
      <c r="B12" s="40" t="s">
        <v>706</v>
      </c>
      <c r="C12" s="100" t="s">
        <v>743</v>
      </c>
      <c r="D12" s="100"/>
      <c r="E12" s="101"/>
      <c r="F12" s="99"/>
    </row>
    <row r="13" spans="1:6" ht="24" customHeight="1" x14ac:dyDescent="0.3">
      <c r="A13" s="99"/>
      <c r="B13" s="40" t="s">
        <v>556</v>
      </c>
      <c r="C13" s="102" t="s">
        <v>732</v>
      </c>
      <c r="D13" s="40" t="s">
        <v>703</v>
      </c>
      <c r="E13" s="102" t="s">
        <v>744</v>
      </c>
      <c r="F13" s="99"/>
    </row>
    <row r="14" spans="1:6" ht="80.099999999999994" customHeight="1" x14ac:dyDescent="0.3">
      <c r="A14" s="99"/>
      <c r="B14" s="40" t="s">
        <v>554</v>
      </c>
      <c r="C14" s="100" t="s">
        <v>747</v>
      </c>
      <c r="D14" s="100"/>
      <c r="E14" s="101"/>
      <c r="F14" s="99"/>
    </row>
    <row r="15" spans="1:6" s="43" customFormat="1" ht="9.9499999999999993" customHeight="1" x14ac:dyDescent="0.3">
      <c r="A15" s="103"/>
      <c r="F15" s="103"/>
    </row>
    <row r="16" spans="1:6" ht="15.95" customHeight="1" x14ac:dyDescent="0.3">
      <c r="A16" s="99"/>
      <c r="B16" s="39" t="s">
        <v>546</v>
      </c>
      <c r="C16" s="104" t="s">
        <v>745</v>
      </c>
      <c r="D16" s="39" t="s">
        <v>547</v>
      </c>
      <c r="E16" s="105">
        <v>43343</v>
      </c>
      <c r="F16" s="99"/>
    </row>
    <row r="17" spans="1:6" ht="15.95" customHeight="1" x14ac:dyDescent="0.3">
      <c r="A17" s="99"/>
      <c r="B17" s="39" t="s">
        <v>550</v>
      </c>
      <c r="C17" s="106">
        <v>1800</v>
      </c>
      <c r="D17" s="39" t="s">
        <v>548</v>
      </c>
      <c r="E17" s="105">
        <v>43345</v>
      </c>
      <c r="F17" s="99"/>
    </row>
    <row r="18" spans="1:6" ht="15.95" customHeight="1" x14ac:dyDescent="0.3">
      <c r="A18" s="99"/>
      <c r="B18" s="39" t="s">
        <v>549</v>
      </c>
      <c r="C18" s="107" t="s">
        <v>738</v>
      </c>
      <c r="D18" s="39" t="str">
        <f>IF(OR(E16="",E17=""),"","Total Nights Requested")</f>
        <v>Total Nights Requested</v>
      </c>
      <c r="E18" s="44">
        <f>IF(OR(E16="",E17=""),"",E17-E16)</f>
        <v>2</v>
      </c>
      <c r="F18" s="99"/>
    </row>
    <row r="19" spans="1:6" s="43" customFormat="1" ht="9.9499999999999993" customHeight="1" x14ac:dyDescent="0.3">
      <c r="A19" s="103"/>
      <c r="F19" s="103"/>
    </row>
    <row r="20" spans="1:6" ht="15.95" customHeight="1" x14ac:dyDescent="0.3">
      <c r="A20" s="99"/>
      <c r="B20" s="39" t="s">
        <v>704</v>
      </c>
      <c r="C20" s="104">
        <v>4</v>
      </c>
      <c r="D20" s="39" t="s">
        <v>705</v>
      </c>
      <c r="E20" s="104">
        <v>4</v>
      </c>
      <c r="F20" s="99"/>
    </row>
    <row r="21" spans="1:6" ht="15.95" customHeight="1" x14ac:dyDescent="0.3">
      <c r="A21" s="99"/>
      <c r="B21" s="39" t="s">
        <v>555</v>
      </c>
      <c r="C21" s="108" t="s">
        <v>741</v>
      </c>
      <c r="D21" s="39" t="s">
        <v>542</v>
      </c>
      <c r="E21" s="104" t="s">
        <v>746</v>
      </c>
      <c r="F21" s="99"/>
    </row>
    <row r="22" spans="1:6" ht="15.95" customHeight="1" x14ac:dyDescent="0.3">
      <c r="A22" s="99"/>
      <c r="B22" s="39" t="str">
        <f>IF(OR(C21="Individual Fee", C21="Both Individual &amp; Group Fee"),"Individual Fee","")</f>
        <v>Individual Fee</v>
      </c>
      <c r="C22" s="109">
        <v>85</v>
      </c>
      <c r="D22" s="39" t="str">
        <f>IF(E21="Plane","Rental Car Needed?","")</f>
        <v>Rental Car Needed?</v>
      </c>
      <c r="E22" s="110" t="s">
        <v>748</v>
      </c>
      <c r="F22" s="99"/>
    </row>
    <row r="23" spans="1:6" ht="15.95" customHeight="1" x14ac:dyDescent="0.3">
      <c r="A23" s="99"/>
      <c r="B23" s="39" t="str">
        <f>IF(OR(C21="Group Fee", C21="Both Individual &amp; Group Fee"),"Group Fee","")</f>
        <v>Group Fee</v>
      </c>
      <c r="C23" s="109">
        <v>100</v>
      </c>
      <c r="D23" s="39" t="str">
        <f>IF(AND(E21="Plane",E22="Yes"),"Distance to Closest Airport","")</f>
        <v/>
      </c>
      <c r="E23" s="110"/>
      <c r="F23" s="99"/>
    </row>
    <row r="24" spans="1:6" s="43" customFormat="1" ht="9.9499999999999993" customHeight="1" x14ac:dyDescent="0.3">
      <c r="A24" s="103"/>
      <c r="F24" s="103"/>
    </row>
    <row r="25" spans="1:6" ht="24" customHeight="1" x14ac:dyDescent="0.3">
      <c r="A25" s="99"/>
      <c r="B25" s="39"/>
      <c r="C25" s="111" t="s">
        <v>544</v>
      </c>
      <c r="D25" s="112" t="s">
        <v>545</v>
      </c>
      <c r="E25" s="113" t="s">
        <v>552</v>
      </c>
      <c r="F25" s="99"/>
    </row>
    <row r="26" spans="1:6" ht="5.0999999999999996" customHeight="1" x14ac:dyDescent="0.3">
      <c r="A26" s="99"/>
      <c r="B26" s="41"/>
      <c r="C26" s="114"/>
      <c r="D26" s="115"/>
      <c r="E26" s="116"/>
      <c r="F26" s="99"/>
    </row>
    <row r="27" spans="1:6" ht="15.95" customHeight="1" x14ac:dyDescent="0.3">
      <c r="A27" s="99"/>
      <c r="B27" s="41" t="str">
        <f>IF(AND(C20="",E20=""),"",IF(C18="Yes","Hotels",""))</f>
        <v>Hotels</v>
      </c>
      <c r="C27" s="114">
        <f>IF(AND(C20="",E20=""),"",IF(C18="Yes",IF(OR(E16="",E17=""),"",IF((E18)&gt;=8,7,(E18))*'Funding Categories'!$C$4*(IF(C20+E20&gt;20,6,ROUNDUP(C20/4,0)+ROUNDUP(E20/4,0)))),""))</f>
        <v>400</v>
      </c>
      <c r="D27" s="115">
        <f>IF(OR(C27="",E32=""),"",IF(OR(E32="Denied",C17&lt;50),0,C27))</f>
        <v>400</v>
      </c>
      <c r="E27" s="116" t="str">
        <f>IFERROR(IF(OR(C27="",E32=""),"",IF(C18="No","",IF(OR(E32="Denied",C17&lt;50),"-",ROUNDUP(D27/E18/100,0)&amp;IF(ROUNDUP(D27/E18/100,0)&gt;1," rooms for "," room for ")&amp;IF(E18+1&gt;=7,7,E18)&amp;IF(E18&gt;1," nights"," night")))),"-")</f>
        <v>2 rooms for 2 nights</v>
      </c>
      <c r="F27" s="99"/>
    </row>
    <row r="28" spans="1:6" ht="15.95" customHeight="1" x14ac:dyDescent="0.3">
      <c r="A28" s="99"/>
      <c r="B28" s="41" t="str">
        <f>IF(OR(E21="",E21="None"),"","Transportation"&amp;IF(E21="",""," - "&amp;E21))</f>
        <v>Transportation - Plane</v>
      </c>
      <c r="C28" s="114">
        <f>IF(OR(E21="",E21="None"),"",IF(E21="Plane",'Funding Categories'!$C$3*(C20+E20),IF(E21="Car",ROUNDUP((C20+E20)/4,0)*'Funding Categories'!$C$5*IF(AND(C16="Out-Of-State",C17&gt;350),700,C17*2), IF(E21="Bus",C17*'Funding Categories'!$C$5*2,C17*2*0.2))))</f>
        <v>1600</v>
      </c>
      <c r="D28" s="115">
        <f>IF(OR(C28="",E32=""),"",IF(OR(E32="Denied",C17&lt;50),0,C28))</f>
        <v>1600</v>
      </c>
      <c r="E28" s="117" t="str">
        <f>IF(OR(C28="",E32=""),"",IF(OR(E32="Denied",C17&lt;50),"-",IF(E32="Approved",IF(B28="Transportation - Car", ROUNDUP((C20+E20)/4,0)&amp;IF(ROUNDUP((C20+E20)/4,0)&gt;1," cars for "&amp;IF(AND(C16="Out-Of-State",C17&gt;350),700,C17*2)&amp;" miles each"," car for "&amp;IF(AND(C16="Out-Of-State",C17&gt;350),700,C17*2)&amp;" miles"),IF(B28="Transportation - Plane",D28/'Funding Categories'!$C$3&amp;IF(D28/'Funding Categories'!$C$3&gt;1," round-trip plane tickets"," round-trip plane ticket"),IF(B28="Transportation - Bus",C17*2&amp;" bus miles",C17*2&amp;" FCS Van miles"))))))</f>
        <v>8 round-trip plane tickets</v>
      </c>
      <c r="F28" s="99"/>
    </row>
    <row r="29" spans="1:6" ht="15.95" customHeight="1" x14ac:dyDescent="0.3">
      <c r="A29" s="99"/>
      <c r="B29" s="41" t="str">
        <f>IF(OR(C21="",C21="No Fee"),"","Registration Fees")</f>
        <v>Registration Fees</v>
      </c>
      <c r="C29" s="114">
        <f>IF(AND(C22="",C23=""),"",IF(OR(C21="",C21="No Fee"),"",IF(C22&gt;'Funding Categories'!$C$6,(C20+E20)*'Funding Categories'!$C$6,(C20+E20)*C22+IF(C21="Individual Fee",0,IF(C23&lt;(C20+E20)*'Funding Categories'!$C$6-(C20+E20)*C22,C23,(C20+E20)*'Funding Categories'!$C$6-(C20+E20)*C22)))))</f>
        <v>780</v>
      </c>
      <c r="D29" s="115">
        <f>IF(OR(C29="",E32=""),"",IF(E32="Denied",0,C29))</f>
        <v>780</v>
      </c>
      <c r="E29" s="117" t="str">
        <f>IF(OR(C29="",E32=""),"",IF(E32="Denied","-",IF(C21="Individual Fee",D29/C22&amp;IF(D29/C22&gt;1," individual registration fees"," individual registration fee"),IF(C21="Group Fee","1 group fee for "&amp;(C20+E20)&amp;IF((C20+E20)&gt;1," people"," person"),"1 group &amp; "&amp;(C20+E20)&amp;IF((C20+E20)&gt;1," individual fees"," individual fee")))))</f>
        <v>1 group &amp; 8 individual fees</v>
      </c>
      <c r="F29" s="99"/>
    </row>
    <row r="30" spans="1:6" ht="17.100000000000001" customHeight="1" x14ac:dyDescent="0.3">
      <c r="A30" s="99"/>
      <c r="B30" s="41" t="str">
        <f>IF(AND(E21="Plane",E22="Yes"),"Rental Cars","")</f>
        <v/>
      </c>
      <c r="C30" s="114" t="str">
        <f>IF(OR(E22="No",E22=""),"",IF(E21="Plane",IF(AND(E22="Yes",E23&gt;=50),ROUNDUP((C20+E20)/4,0)*(IF(E17-E16+1&gt;=7,7,E17-E16+1))*'Funding Categories'!$C$7,0),""))</f>
        <v/>
      </c>
      <c r="D30" s="115" t="str">
        <f>IF(OR(C30="",E32=""),"",IF(OR(E32="Denied",C17&lt;50),0,C30))</f>
        <v/>
      </c>
      <c r="E30" s="116" t="str">
        <f>IF(OR(C30="",E32=""),"",IF(OR(E32="Denied",C17&lt;50),"-",IF(E23&gt;=50,ROUNDUP((C20+E20)/4,0)&amp;IF(ROUNDUP((C20+E20)/4,0)&gt;1," cars for "," car for ")&amp;IF(E18+1&gt;=8,8,E18+1)&amp;IF(E18+1&gt;1," days"," day"),"-")))</f>
        <v/>
      </c>
      <c r="F30" s="99"/>
    </row>
    <row r="31" spans="1:6" ht="5.0999999999999996" customHeight="1" thickBot="1" x14ac:dyDescent="0.35">
      <c r="A31" s="99"/>
      <c r="B31" s="42"/>
      <c r="C31" s="118"/>
      <c r="D31" s="119"/>
      <c r="E31" s="120"/>
      <c r="F31" s="99"/>
    </row>
    <row r="32" spans="1:6" s="124" customFormat="1" ht="39.950000000000003" customHeight="1" thickTop="1" x14ac:dyDescent="0.25">
      <c r="A32" s="99"/>
      <c r="B32" s="46" t="s">
        <v>543</v>
      </c>
      <c r="C32" s="121">
        <f>IF(SUM(C27:C30)=0,"",SUM(C27:C30))</f>
        <v>2780</v>
      </c>
      <c r="D32" s="122">
        <f>IF(E32&gt;0,SUM(D27:D30),"")</f>
        <v>2780</v>
      </c>
      <c r="E32" s="123" t="s">
        <v>15</v>
      </c>
      <c r="F32" s="99"/>
    </row>
    <row r="33" spans="1:6" s="127" customFormat="1" ht="9.9499999999999993" customHeight="1" x14ac:dyDescent="0.25">
      <c r="A33" s="125"/>
      <c r="B33" s="126"/>
      <c r="C33" s="126"/>
      <c r="D33" s="126"/>
      <c r="E33" s="126"/>
      <c r="F33" s="125"/>
    </row>
    <row r="34" spans="1:6" ht="35.1" customHeight="1" x14ac:dyDescent="0.3">
      <c r="B34" s="60" t="s">
        <v>749</v>
      </c>
      <c r="C34" s="61"/>
      <c r="D34" s="61"/>
      <c r="E34" s="62"/>
    </row>
    <row r="35" spans="1:6" ht="95.1" customHeight="1" x14ac:dyDescent="0.3">
      <c r="B35" s="128" t="s">
        <v>8</v>
      </c>
      <c r="C35" s="128"/>
      <c r="D35" s="128"/>
      <c r="E35" s="128"/>
    </row>
    <row r="36" spans="1:6" ht="30.75" customHeight="1" x14ac:dyDescent="0.3">
      <c r="B36" s="129" t="s">
        <v>4</v>
      </c>
      <c r="C36" s="126"/>
      <c r="D36" s="130" t="s">
        <v>5</v>
      </c>
      <c r="E36" s="126"/>
      <c r="F36" s="125"/>
    </row>
    <row r="37" spans="1:6" ht="30.75" customHeight="1" x14ac:dyDescent="0.3">
      <c r="A37" s="68"/>
      <c r="B37" s="129" t="s">
        <v>9</v>
      </c>
      <c r="C37" s="131"/>
      <c r="D37" s="130" t="s">
        <v>5</v>
      </c>
      <c r="E37" s="131"/>
      <c r="F37" s="125"/>
    </row>
    <row r="38" spans="1:6" ht="30.75" customHeight="1" x14ac:dyDescent="0.3">
      <c r="A38" s="68"/>
      <c r="B38" s="129" t="s">
        <v>10</v>
      </c>
      <c r="C38" s="131"/>
      <c r="D38" s="130" t="s">
        <v>5</v>
      </c>
      <c r="E38" s="131"/>
      <c r="F38" s="125"/>
    </row>
    <row r="39" spans="1:6" ht="30.75" customHeight="1" x14ac:dyDescent="0.3">
      <c r="A39" s="68"/>
      <c r="B39" s="129" t="s">
        <v>11</v>
      </c>
      <c r="C39" s="131"/>
      <c r="D39" s="130" t="s">
        <v>5</v>
      </c>
      <c r="E39" s="131"/>
      <c r="F39" s="125"/>
    </row>
    <row r="40" spans="1:6" s="76" customFormat="1" ht="18.75" x14ac:dyDescent="0.3">
      <c r="A40" s="72"/>
      <c r="B40" s="132"/>
      <c r="C40" s="132"/>
      <c r="D40" s="132"/>
      <c r="E40" s="132"/>
      <c r="F40" s="72"/>
    </row>
    <row r="41" spans="1:6" ht="18.75" hidden="1" x14ac:dyDescent="0.3">
      <c r="B41" s="132"/>
      <c r="C41" s="132"/>
      <c r="D41" s="132"/>
      <c r="E41" s="132"/>
    </row>
    <row r="42" spans="1:6" ht="18.75" hidden="1" x14ac:dyDescent="0.3">
      <c r="B42" s="132"/>
      <c r="C42" s="132"/>
      <c r="D42" s="132"/>
      <c r="E42" s="132"/>
    </row>
    <row r="43" spans="1:6" ht="18.75" hidden="1" x14ac:dyDescent="0.3">
      <c r="B43" s="132"/>
      <c r="C43" s="132"/>
      <c r="D43" s="132"/>
      <c r="E43" s="132"/>
    </row>
    <row r="44" spans="1:6" hidden="1" x14ac:dyDescent="0.3"/>
    <row r="45" spans="1:6" hidden="1" x14ac:dyDescent="0.3"/>
    <row r="46" spans="1:6" hidden="1" x14ac:dyDescent="0.3"/>
    <row r="47" spans="1:6" hidden="1" x14ac:dyDescent="0.3"/>
    <row r="48" spans="1:6"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spans="3:3" hidden="1" x14ac:dyDescent="0.3"/>
    <row r="66" spans="3:3" hidden="1" x14ac:dyDescent="0.3"/>
    <row r="67" spans="3:3" hidden="1" x14ac:dyDescent="0.3"/>
    <row r="68" spans="3:3" hidden="1" x14ac:dyDescent="0.3"/>
    <row r="69" spans="3:3" hidden="1" x14ac:dyDescent="0.3"/>
    <row r="70" spans="3:3" hidden="1" x14ac:dyDescent="0.3">
      <c r="C70" s="133"/>
    </row>
    <row r="71" spans="3:3" hidden="1" x14ac:dyDescent="0.3"/>
    <row r="72" spans="3:3" hidden="1" x14ac:dyDescent="0.3"/>
    <row r="73" spans="3:3" hidden="1" x14ac:dyDescent="0.3"/>
    <row r="74" spans="3:3" hidden="1" x14ac:dyDescent="0.3"/>
  </sheetData>
  <sheetProtection algorithmName="SHA-512" hashValue="/RihTb3H8FNyu2MqS4MrVzVKwwCzqygAwgz6ZfQvGB4lAWrEZcirWkJ32mKlhNRDP2l7MG6zKBtdTejApvqrSQ==" saltValue="M6QiA6bRkhkV/Wq8qnHhhA==" spinCount="100000" sheet="1" selectLockedCells="1"/>
  <dataConsolidate/>
  <mergeCells count="9">
    <mergeCell ref="C14:E14"/>
    <mergeCell ref="B34:E34"/>
    <mergeCell ref="B35:E35"/>
    <mergeCell ref="B1:B2"/>
    <mergeCell ref="C1:E1"/>
    <mergeCell ref="C2:E2"/>
    <mergeCell ref="C4:E4"/>
    <mergeCell ref="B11:C11"/>
    <mergeCell ref="C12:E12"/>
  </mergeCells>
  <conditionalFormatting sqref="E5 C4:C5 C8:E10">
    <cfRule type="containsBlanks" dxfId="19" priority="10">
      <formula>LEN(TRIM(C4))=0</formula>
    </cfRule>
  </conditionalFormatting>
  <conditionalFormatting sqref="C16:C18 E20 C20:C21 C12:C13 C14:E14 E13 E16:E17">
    <cfRule type="containsBlanks" dxfId="18" priority="9">
      <formula>LEN(TRIM(C12))=0</formula>
    </cfRule>
  </conditionalFormatting>
  <conditionalFormatting sqref="E23">
    <cfRule type="expression" dxfId="17" priority="8">
      <formula>AND(E21="Plane",E22="Yes",E23="")</formula>
    </cfRule>
  </conditionalFormatting>
  <conditionalFormatting sqref="E22">
    <cfRule type="expression" dxfId="16" priority="7">
      <formula>AND(E21="Plane",E22="")</formula>
    </cfRule>
  </conditionalFormatting>
  <conditionalFormatting sqref="E32">
    <cfRule type="containsText" dxfId="15" priority="6" operator="containsText" text="Denied">
      <formula>NOT(ISERROR(SEARCH("Denied",E32)))</formula>
    </cfRule>
  </conditionalFormatting>
  <conditionalFormatting sqref="C23">
    <cfRule type="expression" dxfId="14" priority="5">
      <formula>AND(OR(C21="Group Fee",C21="Both Individual &amp; Group Fee"),C23="")</formula>
    </cfRule>
  </conditionalFormatting>
  <conditionalFormatting sqref="C22">
    <cfRule type="expression" dxfId="13" priority="4">
      <formula>AND(OR(C21="Individual Fee",C21="Both Individual &amp; Group Fee"),C22="")</formula>
    </cfRule>
  </conditionalFormatting>
  <conditionalFormatting sqref="C20">
    <cfRule type="expression" dxfId="12" priority="3">
      <formula>AND($C$13="Conference",$C$20+$E$20&gt;8)</formula>
    </cfRule>
  </conditionalFormatting>
  <conditionalFormatting sqref="E20">
    <cfRule type="expression" dxfId="11" priority="2">
      <formula>AND($C$13="Conference",$C$20+$E$20&gt;8)</formula>
    </cfRule>
  </conditionalFormatting>
  <conditionalFormatting sqref="E21">
    <cfRule type="containsBlanks" dxfId="10" priority="1">
      <formula>LEN(TRIM(E21))=0</formula>
    </cfRule>
  </conditionalFormatting>
  <dataValidations count="18">
    <dataValidation type="list" allowBlank="1" showInputMessage="1" showErrorMessage="1" errorTitle="Invalid Entry" error="Please select either Car, Bus, Plane, or FCS Van._x000a__x000a_If you do not require transportation, select None." prompt="Please select the mode of transportation using the dropdown. " sqref="E21">
      <formula1>"Car, Bus, Plane, FCS Van, None"</formula1>
    </dataValidation>
    <dataValidation allowBlank="1" showInputMessage="1" showErrorMessage="1" prompt="Please enter the number of members registered to your organization's OrgSync portal. " sqref="E5"/>
    <dataValidation allowBlank="1" showInputMessage="1" showErrorMessage="1" prompt="Please provide a title for your travel request. This can be the name of your conference or tournament or something else that accurately reflects the purpose of travel. " sqref="C12:E12"/>
    <dataValidation allowBlank="1" showInputMessage="1" showErrorMessage="1" prompt="Please enter your final destination city and state. For international travel, please enter the destination city and country. " sqref="E13"/>
    <dataValidation type="list" allowBlank="1" showInputMessage="1" showErrorMessage="1" prompt="Please select whether you need lodging using the dropdown." sqref="C18">
      <formula1>"Yes, No"</formula1>
    </dataValidation>
    <dataValidation allowBlank="1" showInputMessage="1" showErrorMessage="1" prompt="Please enter the details of your travel request here. Please provide as much specific information as possible regarding the reason for your travel request." sqref="C14:E14"/>
    <dataValidation allowBlank="1" showInputMessage="1" showErrorMessage="1" prompt="If you have a Program ID and it does not appear after selecting your Organization Name, please enter it manually by typing directly into this cell to overwrite the formula. " sqref="C5"/>
    <dataValidation type="list" allowBlank="1" showInputMessage="1" showErrorMessage="1" prompt="Please select the type of travel requested by using the dropdown menu:_x000a_Conference_x000a_Competition/Tournament_x000a_Spiritual/Religious Retreat_x000a_Recreation_x000a_Other (Specify in Purpose of Travel)" sqref="C13">
      <formula1>"Conference, Competition/Tournament, Spiritual Retreat, Recreation, Other"</formula1>
    </dataValidation>
    <dataValidation type="decimal" errorStyle="warning" allowBlank="1" showInputMessage="1" showErrorMessage="1" errorTitle="Registration Fee Limit Exceeded" error="SAFAC will fund up to $125 per person in registration or admission fees. Click Yes to proceed." prompt="If you require an individual registration fee, please enter the cost per person here. Otherwise, leave this cell blank." sqref="C22">
      <formula1>0</formula1>
      <formula2>125</formula2>
    </dataValidation>
    <dataValidation type="list" allowBlank="1" showInputMessage="1" showErrorMessage="1" sqref="C21">
      <formula1>"No Fee, Individual Fee, Group Fee, Both Individual &amp; Group Fee"</formula1>
    </dataValidation>
    <dataValidation type="list" allowBlank="1" showInputMessage="1" showErrorMessage="1" prompt="Please select whether your event requires an individual registration fee, a group registration fee, both individual &amp; group fees, or no fees using the dropdown. " sqref="C21">
      <formula1>"No Fee, Individual Fee, Group Fee, Both Individual &amp; Group Fee"</formula1>
    </dataValidation>
    <dataValidation type="decimal" errorStyle="warning" allowBlank="1" showInputMessage="1" showErrorMessage="1" errorTitle="Alert - Local Travel" error="SAFAC will not fund travel to any destination within 50 miles of the University of Miami campus. " prompt="Please input the distance in miles (one-way) from the University of Miami to your final destination as a number rounding to the nearest two decimals. _x000a__x000a_For mapping purposes, the origin address is 1330 Miller Dr. Coral Gables, FL 33146." sqref="C17">
      <formula1>50</formula1>
      <formula2>10000</formula2>
    </dataValidation>
    <dataValidation type="list" allowBlank="1" showInputMessage="1" showErrorMessage="1" prompt="Please select whether your final destination is in-state or out-of-state using the dropdown." sqref="C16">
      <formula1>"In-State, Out-of-State"</formula1>
    </dataValidation>
    <dataValidation errorStyle="warning" allowBlank="1" showInputMessage="1" showErrorMessage="1" errorTitle="Maximum Trip Length Exceeded" error="SAFAC will fund up to 7 nights for any individual trip. Click Yes to proceed." prompt="Please enter the date you plan to leave for your trip as a standard date: mm/dd/yyyy." sqref="E16"/>
    <dataValidation type="list" allowBlank="1" showInputMessage="1" showErrorMessage="1" prompt="If you have selected Plane as your mode of transportation, please select whether you need a rental car using the dropdown. Otherwise, leave this cell blank." sqref="E22">
      <formula1>"Yes, No"</formula1>
    </dataValidation>
    <dataValidation type="date" errorStyle="warning" operator="lessThanOrEqual" allowBlank="1" showInputMessage="1" showErrorMessage="1" errorTitle="Maximum Trip Length Exceeded" error="SAFAC will fund up to 8 days/7 nights for any individual trip. Please note that your Requested Expenses will only reflect 8 days/7 nights. " prompt="Please enter the date you plan to return from your trip as a standard date: mm/dd/yyyy." sqref="E17">
      <formula1>E16+7</formula1>
    </dataValidation>
    <dataValidation type="decimal" errorStyle="warning" allowBlank="1" showInputMessage="1" showErrorMessage="1" errorTitle="Alert - Minimum Distance" error="Rental cars will only be funded in the event that the final destination is greater than 50.0 miles from the nearest airport. Please note that your Requested Expenses will reflect $0.00." prompt="If you need a rental car, please enter the distance to the nearest airport in miles. Remember that rental cars will only be considered if the final destination is greater than 50.0 miles from the closest airport. Otherwise, leave this cell blank." sqref="E23">
      <formula1>IF(AND(E21="Plane",E22="Yes"),50)</formula1>
      <formula2>10000</formula2>
    </dataValidation>
    <dataValidation type="list" allowBlank="1" showInputMessage="1" showErrorMessage="1" sqref="E32">
      <formula1>"Approved, Denied"</formula1>
    </dataValidation>
  </dataValidations>
  <pageMargins left="0.25" right="0.25" top="0.5" bottom="0.5" header="0.3" footer="0.3"/>
  <pageSetup scale="74"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whole" showInputMessage="1" showErrorMessage="1" error="Please ensure you are registering the correct number of people:_x000a_Conferences - max 4 people or 8 for a stacked conference_x000a_Competitions/Tournaments - refer to your team's N_x000a_All other travel - 20% of OrgSync membership, up to 20" prompt="Please ensure that you are registering the correct number of people:_x000a__x000a_Conferences - max of 4 per conference, 8 per stacked conference_x000a__x000a_Competitions/tournaments - refer to your team's N_x000a__x000a_All other travel - max of 20% of OrgSync membership, up to 20 people">
          <x14:formula1>
            <xm:f>0</xm:f>
          </x14:formula1>
          <x14:formula2>
            <xm:f>IF(C13="Conference",8-C20,IF(AND(C13="Competition/Tournament",IFERROR(VLOOKUP(C4,Database!A:C,3,0),-1)&gt;0),VLOOKUP(C4,Database!A:C,3,0)+IF(VLOOKUP(C4,Database!A:C,3,0)&lt;10,2,4)-C20,IF(E5*0.2&gt;20,20,E5*0.2-C20)))</xm:f>
          </x14:formula2>
          <xm:sqref>E20</xm:sqref>
        </x14:dataValidation>
        <x14:dataValidation type="whole" showInputMessage="1" showErrorMessage="1" error="Please ensure you are registering the correct number of people:_x000a_Conferences - max 4 people or 8 for a stacked conference_x000a_Competitions/Tournaments - refer to your team's N_x000a_All other travel - 20% of OrgSync membership, up to 20" prompt="Please ensure that you are registering the correct number of people:_x000a__x000a_Conferences - max of 4 per conference, 8 per stacked conference_x000a__x000a_Competitions/tournaments - refer to your team's N_x000a__x000a_All other travel - max of 20% of OrgSync membership, up to 20 people">
          <x14:formula1>
            <xm:f>0</xm:f>
          </x14:formula1>
          <x14:formula2>
            <xm:f>IF(C13="Conference",8-E20,IF(AND(C13="Competition/Tournament",IFERROR(VLOOKUP(C4,Database!A:C,3,0),-1)&gt;0),VLOOKUP(C4,Database!A:C,3,0)+IF(VLOOKUP(C4,Database!A:C,3,0)&lt;10,2,4)-E20,IF(E5*0.2&gt;20,20,E5*0.2-E20)))</xm:f>
          </x14:formula2>
          <xm:sqref>C20</xm:sqref>
        </x14:dataValidation>
        <x14:dataValidation type="list" errorStyle="warning" allowBlank="1" showInputMessage="1" showErrorMessage="1" error="You are entering a name not in the dropdown. By proceeding you acknowledge that you are a new organization. If you require additional assistance, please contact your SAFAC liaison. " prompt="Please select your organization from the dropdown. If you are a new organization and cannot find your name, please type it manually. ">
          <x14:formula1>
            <xm:f>Database!$A$3:$A$500</xm:f>
          </x14:formula1>
          <xm:sqref>C4:E4</xm:sqref>
        </x14:dataValidation>
        <x14:dataValidation type="decimal" errorStyle="warning" showInputMessage="1" showErrorMessage="1" errorTitle="Alert - Registration Cap Reached" error="Group fees are calculated at the per-person rate and added to any individual registration fees. You have reached the maximum per-person fee. Please note that your Requested Expenses will reflect this maximum reached." prompt="If you require a group registration fee, please enter the group cost here. Otherwise, leave this cell blank.">
          <x14:formula1>
            <xm:f>0</xm:f>
          </x14:formula1>
          <x14:formula2>
            <xm:f>(IF(OR(C21="",C21="No Fee"),"",((C20+E20)*'Funding Categories'!$C$6)-(IF(C21="Group Fee",0,(C20+E20)*C22))))</xm:f>
          </x14:formula2>
          <xm:sqref>C23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showGridLines="0" zoomScaleNormal="100" workbookViewId="0">
      <selection sqref="A1:XFD1048576"/>
    </sheetView>
  </sheetViews>
  <sheetFormatPr defaultColWidth="0" defaultRowHeight="17.25" customHeight="1" zeroHeight="1" x14ac:dyDescent="0.3"/>
  <cols>
    <col min="1" max="1" width="1.875" style="19" customWidth="1"/>
    <col min="2" max="5" width="30.875" style="19" customWidth="1"/>
    <col min="6" max="6" width="1.875" style="19" customWidth="1"/>
    <col min="7" max="16384" width="10.875" style="68" hidden="1"/>
  </cols>
  <sheetData>
    <row r="1" spans="1:6" ht="60" customHeight="1" x14ac:dyDescent="0.5">
      <c r="B1" s="66"/>
      <c r="C1" s="67" t="s">
        <v>551</v>
      </c>
      <c r="D1" s="67"/>
      <c r="E1" s="67"/>
    </row>
    <row r="2" spans="1:6" ht="60" customHeight="1" x14ac:dyDescent="0.3">
      <c r="B2" s="66"/>
      <c r="C2" s="69" t="s">
        <v>26</v>
      </c>
      <c r="D2" s="69"/>
      <c r="E2" s="69"/>
    </row>
    <row r="3" spans="1:6" ht="4.5" customHeight="1" x14ac:dyDescent="0.3">
      <c r="B3" s="70"/>
      <c r="C3" s="71"/>
      <c r="D3" s="71"/>
      <c r="E3" s="71"/>
    </row>
    <row r="4" spans="1:6" s="76" customFormat="1" ht="39.950000000000003" customHeight="1" x14ac:dyDescent="0.3">
      <c r="A4" s="72"/>
      <c r="B4" s="73" t="s">
        <v>0</v>
      </c>
      <c r="C4" s="74" t="s">
        <v>724</v>
      </c>
      <c r="D4" s="74"/>
      <c r="E4" s="75"/>
      <c r="F4" s="72"/>
    </row>
    <row r="5" spans="1:6" s="76" customFormat="1" ht="24" customHeight="1" x14ac:dyDescent="0.3">
      <c r="A5" s="72"/>
      <c r="B5" s="73" t="s">
        <v>17</v>
      </c>
      <c r="C5" s="77" t="s">
        <v>725</v>
      </c>
      <c r="D5" s="78" t="s">
        <v>1</v>
      </c>
      <c r="E5" s="79">
        <v>50</v>
      </c>
      <c r="F5" s="72"/>
    </row>
    <row r="6" spans="1:6" s="80" customFormat="1" ht="9.9499999999999993" customHeight="1" x14ac:dyDescent="0.3">
      <c r="B6" s="81"/>
      <c r="C6" s="81"/>
      <c r="D6" s="45"/>
      <c r="E6" s="81"/>
    </row>
    <row r="7" spans="1:6" s="76" customFormat="1" ht="24" customHeight="1" x14ac:dyDescent="0.3">
      <c r="A7" s="72"/>
      <c r="B7" s="82"/>
      <c r="C7" s="83" t="s">
        <v>553</v>
      </c>
      <c r="D7" s="83" t="s">
        <v>2</v>
      </c>
      <c r="E7" s="84" t="s">
        <v>3</v>
      </c>
      <c r="F7" s="72"/>
    </row>
    <row r="8" spans="1:6" s="90" customFormat="1" ht="24" customHeight="1" x14ac:dyDescent="0.25">
      <c r="A8" s="85"/>
      <c r="B8" s="86" t="s">
        <v>9</v>
      </c>
      <c r="C8" s="87" t="s">
        <v>726</v>
      </c>
      <c r="D8" s="88">
        <v>3052841000</v>
      </c>
      <c r="E8" s="89" t="s">
        <v>727</v>
      </c>
      <c r="F8" s="85"/>
    </row>
    <row r="9" spans="1:6" s="92" customFormat="1" ht="24" customHeight="1" x14ac:dyDescent="0.3">
      <c r="A9" s="91"/>
      <c r="B9" s="86" t="s">
        <v>10</v>
      </c>
      <c r="C9" s="87" t="s">
        <v>728</v>
      </c>
      <c r="D9" s="88">
        <v>3052842000</v>
      </c>
      <c r="E9" s="89" t="s">
        <v>729</v>
      </c>
      <c r="F9" s="91"/>
    </row>
    <row r="10" spans="1:6" s="92" customFormat="1" ht="24" customHeight="1" x14ac:dyDescent="0.3">
      <c r="A10" s="91"/>
      <c r="B10" s="93" t="s">
        <v>11</v>
      </c>
      <c r="C10" s="94" t="s">
        <v>730</v>
      </c>
      <c r="D10" s="95">
        <v>3052843000</v>
      </c>
      <c r="E10" s="96" t="s">
        <v>731</v>
      </c>
      <c r="F10" s="91"/>
    </row>
    <row r="11" spans="1:6" s="98" customFormat="1" ht="9.9499999999999993" customHeight="1" x14ac:dyDescent="0.35">
      <c r="A11" s="97"/>
      <c r="B11" s="66"/>
      <c r="C11" s="66"/>
      <c r="D11" s="70"/>
      <c r="E11" s="70"/>
      <c r="F11" s="97"/>
    </row>
    <row r="12" spans="1:6" ht="24" customHeight="1" x14ac:dyDescent="0.3">
      <c r="A12" s="99"/>
      <c r="B12" s="40" t="s">
        <v>706</v>
      </c>
      <c r="C12" s="100" t="s">
        <v>750</v>
      </c>
      <c r="D12" s="100"/>
      <c r="E12" s="101"/>
      <c r="F12" s="99"/>
    </row>
    <row r="13" spans="1:6" ht="24" customHeight="1" x14ac:dyDescent="0.3">
      <c r="A13" s="99"/>
      <c r="B13" s="40" t="s">
        <v>556</v>
      </c>
      <c r="C13" s="102" t="s">
        <v>751</v>
      </c>
      <c r="D13" s="40" t="s">
        <v>703</v>
      </c>
      <c r="E13" s="102" t="s">
        <v>752</v>
      </c>
      <c r="F13" s="99"/>
    </row>
    <row r="14" spans="1:6" ht="80.099999999999994" customHeight="1" x14ac:dyDescent="0.3">
      <c r="A14" s="99"/>
      <c r="B14" s="40" t="s">
        <v>554</v>
      </c>
      <c r="C14" s="100" t="s">
        <v>753</v>
      </c>
      <c r="D14" s="100"/>
      <c r="E14" s="101"/>
      <c r="F14" s="99"/>
    </row>
    <row r="15" spans="1:6" s="43" customFormat="1" ht="9.9499999999999993" customHeight="1" x14ac:dyDescent="0.3">
      <c r="A15" s="103"/>
      <c r="F15" s="103"/>
    </row>
    <row r="16" spans="1:6" ht="15.95" customHeight="1" x14ac:dyDescent="0.3">
      <c r="A16" s="99"/>
      <c r="B16" s="39" t="s">
        <v>546</v>
      </c>
      <c r="C16" s="104" t="s">
        <v>745</v>
      </c>
      <c r="D16" s="39" t="s">
        <v>547</v>
      </c>
      <c r="E16" s="105">
        <v>43371</v>
      </c>
      <c r="F16" s="99"/>
    </row>
    <row r="17" spans="1:6" ht="15.95" customHeight="1" x14ac:dyDescent="0.3">
      <c r="A17" s="99"/>
      <c r="B17" s="39" t="s">
        <v>550</v>
      </c>
      <c r="C17" s="106">
        <v>670</v>
      </c>
      <c r="D17" s="39" t="s">
        <v>548</v>
      </c>
      <c r="E17" s="105">
        <v>43380</v>
      </c>
      <c r="F17" s="99"/>
    </row>
    <row r="18" spans="1:6" ht="15.95" customHeight="1" x14ac:dyDescent="0.3">
      <c r="A18" s="99"/>
      <c r="B18" s="39" t="s">
        <v>549</v>
      </c>
      <c r="C18" s="107" t="s">
        <v>738</v>
      </c>
      <c r="D18" s="39" t="str">
        <f>IF(OR(E16="",E17=""),"","Total Nights Requested")</f>
        <v>Total Nights Requested</v>
      </c>
      <c r="E18" s="44">
        <f>IF(OR(E16="",E17=""),"",E17-E16)</f>
        <v>9</v>
      </c>
      <c r="F18" s="99"/>
    </row>
    <row r="19" spans="1:6" s="43" customFormat="1" ht="9.9499999999999993" customHeight="1" x14ac:dyDescent="0.3">
      <c r="A19" s="103"/>
      <c r="F19" s="103"/>
    </row>
    <row r="20" spans="1:6" ht="15.95" customHeight="1" x14ac:dyDescent="0.3">
      <c r="A20" s="99"/>
      <c r="B20" s="39" t="s">
        <v>704</v>
      </c>
      <c r="C20" s="104">
        <v>5</v>
      </c>
      <c r="D20" s="39" t="s">
        <v>705</v>
      </c>
      <c r="E20" s="104">
        <v>5</v>
      </c>
      <c r="F20" s="99"/>
    </row>
    <row r="21" spans="1:6" ht="15.95" customHeight="1" x14ac:dyDescent="0.3">
      <c r="A21" s="99"/>
      <c r="B21" s="39" t="s">
        <v>555</v>
      </c>
      <c r="C21" s="108" t="s">
        <v>754</v>
      </c>
      <c r="D21" s="39" t="s">
        <v>542</v>
      </c>
      <c r="E21" s="104" t="s">
        <v>746</v>
      </c>
      <c r="F21" s="99"/>
    </row>
    <row r="22" spans="1:6" ht="15.95" customHeight="1" x14ac:dyDescent="0.3">
      <c r="A22" s="99"/>
      <c r="B22" s="39" t="str">
        <f>IF(OR(C21="Individual Fee", C21="Both Individual &amp; Group Fee"),"Individual Fee","")</f>
        <v/>
      </c>
      <c r="C22" s="109"/>
      <c r="D22" s="39" t="str">
        <f>IF(E21="Plane","Rental Car Needed?","")</f>
        <v>Rental Car Needed?</v>
      </c>
      <c r="E22" s="110" t="s">
        <v>738</v>
      </c>
      <c r="F22" s="99"/>
    </row>
    <row r="23" spans="1:6" ht="15.95" customHeight="1" x14ac:dyDescent="0.3">
      <c r="A23" s="99"/>
      <c r="B23" s="39" t="str">
        <f>IF(OR(C21="Group Fee", C21="Both Individual &amp; Group Fee"),"Group Fee","")</f>
        <v/>
      </c>
      <c r="C23" s="109"/>
      <c r="D23" s="39" t="str">
        <f>IF(AND(E21="Plane",E22="Yes"),"Distance to Closest Airport","")</f>
        <v>Distance to Closest Airport</v>
      </c>
      <c r="E23" s="110">
        <v>10</v>
      </c>
      <c r="F23" s="99"/>
    </row>
    <row r="24" spans="1:6" s="43" customFormat="1" ht="9.9499999999999993" customHeight="1" x14ac:dyDescent="0.3">
      <c r="A24" s="103"/>
      <c r="F24" s="103"/>
    </row>
    <row r="25" spans="1:6" ht="24" customHeight="1" x14ac:dyDescent="0.3">
      <c r="A25" s="99"/>
      <c r="B25" s="39"/>
      <c r="C25" s="111" t="s">
        <v>544</v>
      </c>
      <c r="D25" s="112" t="s">
        <v>545</v>
      </c>
      <c r="E25" s="113" t="s">
        <v>552</v>
      </c>
      <c r="F25" s="99"/>
    </row>
    <row r="26" spans="1:6" ht="5.0999999999999996" customHeight="1" x14ac:dyDescent="0.3">
      <c r="A26" s="99"/>
      <c r="B26" s="41"/>
      <c r="C26" s="114"/>
      <c r="D26" s="115"/>
      <c r="E26" s="116"/>
      <c r="F26" s="99"/>
    </row>
    <row r="27" spans="1:6" ht="15.95" customHeight="1" x14ac:dyDescent="0.3">
      <c r="A27" s="99"/>
      <c r="B27" s="41" t="str">
        <f>IF(AND(C20="",E20=""),"",IF(C18="Yes","Hotels",""))</f>
        <v>Hotels</v>
      </c>
      <c r="C27" s="114">
        <f>IF(AND(C20="",E20=""),"",IF(C18="Yes",IF(OR(E16="",E17=""),"",IF((E18)&gt;=8,7,(E18))*'Funding Categories'!$C$4*(IF(C20+E20&gt;20,6,ROUNDUP(C20/4,0)+ROUNDUP(E20/4,0)))),""))</f>
        <v>2800</v>
      </c>
      <c r="D27" s="115">
        <f>IF(OR(C27="",E32=""),"",IF(OR(E32="Denied",C17&lt;50),0,C27))</f>
        <v>0</v>
      </c>
      <c r="E27" s="116" t="str">
        <f>IFERROR(IF(OR(C27="",E32=""),"",IF(C18="No","",IF(OR(E32="Denied",C17&lt;50),"-",ROUNDUP(D27/E18/100,0)&amp;IF(ROUNDUP(D27/E18/100,0)&gt;1," rooms for "," room for ")&amp;IF(E18+1&gt;=7,7,E18)&amp;IF(E18&gt;1," nights"," night")))),"-")</f>
        <v>-</v>
      </c>
      <c r="F27" s="99"/>
    </row>
    <row r="28" spans="1:6" ht="15.95" customHeight="1" x14ac:dyDescent="0.3">
      <c r="A28" s="99"/>
      <c r="B28" s="41" t="str">
        <f>IF(OR(E21="",E21="None"),"","Transportation"&amp;IF(E21="",""," - "&amp;E21))</f>
        <v>Transportation - Plane</v>
      </c>
      <c r="C28" s="114">
        <f>IF(OR(E21="",E21="None"),"",IF(E21="Plane",'Funding Categories'!$C$3*(C20+E20),IF(E21="Car",ROUNDUP((C20+E20)/4,0)*'Funding Categories'!$C$5*IF(AND(C16="Out-Of-State",C17&gt;350),700,C17*2), IF(E21="Bus",C17*'Funding Categories'!$C$5*2,C17*2*0.2))))</f>
        <v>2000</v>
      </c>
      <c r="D28" s="115">
        <f>IF(OR(C28="",E32=""),"",IF(OR(E32="Denied",C17&lt;50),0,C28))</f>
        <v>0</v>
      </c>
      <c r="E28" s="117" t="str">
        <f>IF(OR(C28="",E32=""),"",IF(OR(E32="Denied",C17&lt;50),"-",IF(E32="Approved",IF(B28="Transportation - Car", ROUNDUP((C20+E20)/4,0)&amp;IF(ROUNDUP((C20+E20)/4,0)&gt;1," cars for "&amp;IF(AND(C16="Out-Of-State",C17&gt;350),700,C17*2)&amp;" miles each"," car for "&amp;IF(AND(C16="Out-Of-State",C17&gt;350),700,C17*2)&amp;" miles"),IF(B28="Transportation - Plane",D28/'Funding Categories'!$C$3&amp;IF(D28/'Funding Categories'!$C$3&gt;1," round-trip plane tickets"," round-trip plane ticket"),IF(B28="Transportation - Bus",C17*2&amp;" bus miles",C17*2&amp;" FCS Van miles"))))))</f>
        <v>-</v>
      </c>
      <c r="F28" s="99"/>
    </row>
    <row r="29" spans="1:6" ht="15.95" customHeight="1" x14ac:dyDescent="0.3">
      <c r="A29" s="99"/>
      <c r="B29" s="41" t="str">
        <f>IF(OR(C21="",C21="No Fee"),"","Registration Fees")</f>
        <v/>
      </c>
      <c r="C29" s="114" t="str">
        <f>IF(AND(C22="",C23=""),"",IF(OR(C21="",C21="No Fee"),"",IF(C22&gt;'Funding Categories'!$C$6,(C20+E20)*'Funding Categories'!$C$6,(C20+E20)*C22+IF(C21="Individual Fee",0,IF(C23&lt;(C20+E20)*'Funding Categories'!$C$6-(C20+E20)*C22,C23,(C20+E20)*'Funding Categories'!$C$6-(C20+E20)*C22)))))</f>
        <v/>
      </c>
      <c r="D29" s="115" t="str">
        <f>IF(OR(C29="",E32=""),"",IF(E32="Denied",0,C29))</f>
        <v/>
      </c>
      <c r="E29" s="117" t="str">
        <f>IF(OR(C29="",E32=""),"",IF(E32="Denied","-",IF(C21="Individual Fee",D29/C22&amp;IF(D29/C22&gt;1," individual registration fees"," individual registration fee"),IF(C21="Group Fee","1 group fee for "&amp;(C20+E20)&amp;IF((C20+E20)&gt;1," people"," person"),"1 group &amp; "&amp;(C20+E20)&amp;IF((C20+E20)&gt;1," individual fees"," individual fee")))))</f>
        <v/>
      </c>
      <c r="F29" s="99"/>
    </row>
    <row r="30" spans="1:6" ht="17.100000000000001" customHeight="1" x14ac:dyDescent="0.3">
      <c r="A30" s="99"/>
      <c r="B30" s="41" t="str">
        <f>IF(AND(E21="Plane",E22="Yes"),"Rental Cars","")</f>
        <v>Rental Cars</v>
      </c>
      <c r="C30" s="114">
        <f>IF(OR(E22="No",E22=""),"",IF(E21="Plane",IF(AND(E22="Yes",E23&gt;=50),ROUNDUP((C20+E20)/4,0)*(IF(E17-E16+1&gt;=7,7,E17-E16+1))*'Funding Categories'!$C$7,0),""))</f>
        <v>0</v>
      </c>
      <c r="D30" s="115">
        <f>IF(OR(C30="",E32=""),"",IF(OR(E32="Denied",C17&lt;50),0,C30))</f>
        <v>0</v>
      </c>
      <c r="E30" s="116" t="str">
        <f>IF(OR(C30="",E32=""),"",IF(OR(E32="Denied",C17&lt;50),"-",IF(E23&gt;=50,ROUNDUP((C20+E20)/4,0)&amp;IF(ROUNDUP((C20+E20)/4,0)&gt;1," cars for "," car for ")&amp;IF(E18+1&gt;=8,8,E18+1)&amp;IF(E18+1&gt;1," days"," day"),"-")))</f>
        <v>-</v>
      </c>
      <c r="F30" s="99"/>
    </row>
    <row r="31" spans="1:6" ht="5.0999999999999996" customHeight="1" thickBot="1" x14ac:dyDescent="0.35">
      <c r="A31" s="99"/>
      <c r="B31" s="42"/>
      <c r="C31" s="118"/>
      <c r="D31" s="119"/>
      <c r="E31" s="120"/>
      <c r="F31" s="99"/>
    </row>
    <row r="32" spans="1:6" s="124" customFormat="1" ht="39.950000000000003" customHeight="1" thickTop="1" x14ac:dyDescent="0.25">
      <c r="A32" s="99"/>
      <c r="B32" s="46" t="s">
        <v>543</v>
      </c>
      <c r="C32" s="121">
        <f>IF(SUM(C27:C30)=0,"",SUM(C27:C30))</f>
        <v>4800</v>
      </c>
      <c r="D32" s="122">
        <f>IF(E32&gt;0,SUM(D27:D30),"")</f>
        <v>0</v>
      </c>
      <c r="E32" s="123" t="s">
        <v>755</v>
      </c>
      <c r="F32" s="99"/>
    </row>
    <row r="33" spans="1:6" s="127" customFormat="1" ht="9.9499999999999993" customHeight="1" x14ac:dyDescent="0.25">
      <c r="A33" s="125"/>
      <c r="B33" s="126"/>
      <c r="C33" s="126"/>
      <c r="D33" s="126"/>
      <c r="E33" s="126"/>
      <c r="F33" s="125"/>
    </row>
    <row r="34" spans="1:6" ht="35.1" customHeight="1" x14ac:dyDescent="0.3">
      <c r="B34" s="60" t="s">
        <v>756</v>
      </c>
      <c r="C34" s="61"/>
      <c r="D34" s="61"/>
      <c r="E34" s="62"/>
    </row>
    <row r="35" spans="1:6" ht="95.1" customHeight="1" x14ac:dyDescent="0.3">
      <c r="B35" s="128" t="s">
        <v>8</v>
      </c>
      <c r="C35" s="128"/>
      <c r="D35" s="128"/>
      <c r="E35" s="128"/>
    </row>
    <row r="36" spans="1:6" ht="30.75" customHeight="1" x14ac:dyDescent="0.3">
      <c r="B36" s="129" t="s">
        <v>4</v>
      </c>
      <c r="C36" s="126"/>
      <c r="D36" s="130" t="s">
        <v>5</v>
      </c>
      <c r="E36" s="126"/>
      <c r="F36" s="125"/>
    </row>
    <row r="37" spans="1:6" ht="30.75" customHeight="1" x14ac:dyDescent="0.3">
      <c r="A37" s="68"/>
      <c r="B37" s="129" t="s">
        <v>9</v>
      </c>
      <c r="C37" s="131"/>
      <c r="D37" s="130" t="s">
        <v>5</v>
      </c>
      <c r="E37" s="131"/>
      <c r="F37" s="125"/>
    </row>
    <row r="38" spans="1:6" ht="30.75" customHeight="1" x14ac:dyDescent="0.3">
      <c r="A38" s="68"/>
      <c r="B38" s="129" t="s">
        <v>10</v>
      </c>
      <c r="C38" s="131"/>
      <c r="D38" s="130" t="s">
        <v>5</v>
      </c>
      <c r="E38" s="131"/>
      <c r="F38" s="125"/>
    </row>
    <row r="39" spans="1:6" ht="30.75" customHeight="1" x14ac:dyDescent="0.3">
      <c r="A39" s="68"/>
      <c r="B39" s="129" t="s">
        <v>11</v>
      </c>
      <c r="C39" s="131"/>
      <c r="D39" s="130" t="s">
        <v>5</v>
      </c>
      <c r="E39" s="131"/>
      <c r="F39" s="125"/>
    </row>
    <row r="40" spans="1:6" s="76" customFormat="1" ht="18.75" x14ac:dyDescent="0.3">
      <c r="A40" s="72"/>
      <c r="B40" s="132"/>
      <c r="C40" s="132"/>
      <c r="D40" s="132"/>
      <c r="E40" s="132"/>
      <c r="F40" s="72"/>
    </row>
    <row r="41" spans="1:6" ht="18.75" hidden="1" x14ac:dyDescent="0.3">
      <c r="B41" s="132"/>
      <c r="C41" s="132"/>
      <c r="D41" s="132"/>
      <c r="E41" s="132"/>
    </row>
    <row r="42" spans="1:6" ht="18.75" hidden="1" x14ac:dyDescent="0.3">
      <c r="B42" s="132"/>
      <c r="C42" s="132"/>
      <c r="D42" s="132"/>
      <c r="E42" s="132"/>
    </row>
    <row r="43" spans="1:6" ht="18.75" hidden="1" x14ac:dyDescent="0.3">
      <c r="B43" s="132"/>
      <c r="C43" s="132"/>
      <c r="D43" s="132"/>
      <c r="E43" s="132"/>
    </row>
    <row r="44" spans="1:6" hidden="1" x14ac:dyDescent="0.3"/>
    <row r="45" spans="1:6" hidden="1" x14ac:dyDescent="0.3"/>
    <row r="46" spans="1:6" hidden="1" x14ac:dyDescent="0.3"/>
    <row r="47" spans="1:6" hidden="1" x14ac:dyDescent="0.3"/>
    <row r="48" spans="1:6"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spans="3:3" hidden="1" x14ac:dyDescent="0.3"/>
    <row r="66" spans="3:3" hidden="1" x14ac:dyDescent="0.3"/>
    <row r="67" spans="3:3" hidden="1" x14ac:dyDescent="0.3"/>
    <row r="68" spans="3:3" hidden="1" x14ac:dyDescent="0.3"/>
    <row r="69" spans="3:3" hidden="1" x14ac:dyDescent="0.3"/>
    <row r="70" spans="3:3" hidden="1" x14ac:dyDescent="0.3">
      <c r="C70" s="133"/>
    </row>
    <row r="71" spans="3:3" hidden="1" x14ac:dyDescent="0.3"/>
    <row r="72" spans="3:3" hidden="1" x14ac:dyDescent="0.3"/>
    <row r="73" spans="3:3" hidden="1" x14ac:dyDescent="0.3"/>
    <row r="74" spans="3:3" hidden="1" x14ac:dyDescent="0.3"/>
  </sheetData>
  <sheetProtection algorithmName="SHA-512" hashValue="VWoIAwlG/M82w/5Sq2dJJ6oJ1SOv5itwdglTN4AtklS/C/F4/6mPQnvUogSOIHgbj/xfTAsc/Jy4z8BhjZ7F8g==" saltValue="Uufs9+WipXiBOGgnTjIMOA==" spinCount="100000" sheet="1" selectLockedCells="1"/>
  <dataConsolidate/>
  <mergeCells count="9">
    <mergeCell ref="C14:E14"/>
    <mergeCell ref="B34:E34"/>
    <mergeCell ref="B35:E35"/>
    <mergeCell ref="B1:B2"/>
    <mergeCell ref="C1:E1"/>
    <mergeCell ref="C2:E2"/>
    <mergeCell ref="C4:E4"/>
    <mergeCell ref="B11:C11"/>
    <mergeCell ref="C12:E12"/>
  </mergeCells>
  <conditionalFormatting sqref="E5 C4:C5 C8:E10">
    <cfRule type="containsBlanks" dxfId="9" priority="10">
      <formula>LEN(TRIM(C4))=0</formula>
    </cfRule>
  </conditionalFormatting>
  <conditionalFormatting sqref="C16:C18 E20 C20:C21 C12:C13 C14:E14 E13 E16:E17">
    <cfRule type="containsBlanks" dxfId="8" priority="9">
      <formula>LEN(TRIM(C12))=0</formula>
    </cfRule>
  </conditionalFormatting>
  <conditionalFormatting sqref="E23">
    <cfRule type="expression" dxfId="7" priority="8">
      <formula>AND(E21="Plane",E22="Yes",E23="")</formula>
    </cfRule>
  </conditionalFormatting>
  <conditionalFormatting sqref="E22">
    <cfRule type="expression" dxfId="6" priority="7">
      <formula>AND(E21="Plane",E22="")</formula>
    </cfRule>
  </conditionalFormatting>
  <conditionalFormatting sqref="E32">
    <cfRule type="containsText" dxfId="5" priority="6" operator="containsText" text="Denied">
      <formula>NOT(ISERROR(SEARCH("Denied",E32)))</formula>
    </cfRule>
  </conditionalFormatting>
  <conditionalFormatting sqref="C23">
    <cfRule type="expression" dxfId="4" priority="5">
      <formula>AND(OR(C21="Group Fee",C21="Both Individual &amp; Group Fee"),C23="")</formula>
    </cfRule>
  </conditionalFormatting>
  <conditionalFormatting sqref="C22">
    <cfRule type="expression" dxfId="3" priority="4">
      <formula>AND(OR(C21="Individual Fee",C21="Both Individual &amp; Group Fee"),C22="")</formula>
    </cfRule>
  </conditionalFormatting>
  <conditionalFormatting sqref="C20">
    <cfRule type="expression" dxfId="2" priority="3">
      <formula>AND($C$13="Conference",$C$20+$E$20&gt;8)</formula>
    </cfRule>
  </conditionalFormatting>
  <conditionalFormatting sqref="E20">
    <cfRule type="expression" dxfId="1" priority="2">
      <formula>AND($C$13="Conference",$C$20+$E$20&gt;8)</formula>
    </cfRule>
  </conditionalFormatting>
  <conditionalFormatting sqref="E21">
    <cfRule type="containsBlanks" dxfId="0" priority="1">
      <formula>LEN(TRIM(E21))=0</formula>
    </cfRule>
  </conditionalFormatting>
  <dataValidations count="18">
    <dataValidation type="list" allowBlank="1" showInputMessage="1" showErrorMessage="1" sqref="E32">
      <formula1>"Approved, Denied"</formula1>
    </dataValidation>
    <dataValidation type="decimal" errorStyle="warning" allowBlank="1" showInputMessage="1" showErrorMessage="1" errorTitle="Alert - Minimum Distance" error="Rental cars will only be funded in the event that the final destination is greater than 50.0 miles from the nearest airport. Please note that your Requested Expenses will reflect $0.00." prompt="If you need a rental car, please enter the distance to the nearest airport in miles. Remember that rental cars will only be considered if the final destination is greater than 50.0 miles from the closest airport. Otherwise, leave this cell blank." sqref="E23">
      <formula1>IF(AND(E21="Plane",E22="Yes"),50)</formula1>
      <formula2>10000</formula2>
    </dataValidation>
    <dataValidation type="date" errorStyle="warning" operator="lessThanOrEqual" allowBlank="1" showInputMessage="1" showErrorMessage="1" errorTitle="Maximum Trip Length Exceeded" error="SAFAC will fund up to 8 days/7 nights for any individual trip. Please note that your Requested Expenses will only reflect 8 days/7 nights. " prompt="Please enter the date you plan to return from your trip as a standard date: mm/dd/yyyy." sqref="E17">
      <formula1>E16+7</formula1>
    </dataValidation>
    <dataValidation type="list" allowBlank="1" showInputMessage="1" showErrorMessage="1" prompt="If you have selected Plane as your mode of transportation, please select whether you need a rental car using the dropdown. Otherwise, leave this cell blank." sqref="E22">
      <formula1>"Yes, No"</formula1>
    </dataValidation>
    <dataValidation errorStyle="warning" allowBlank="1" showInputMessage="1" showErrorMessage="1" errorTitle="Maximum Trip Length Exceeded" error="SAFAC will fund up to 7 nights for any individual trip. Click Yes to proceed." prompt="Please enter the date you plan to leave for your trip as a standard date: mm/dd/yyyy." sqref="E16"/>
    <dataValidation type="list" allowBlank="1" showInputMessage="1" showErrorMessage="1" prompt="Please select whether your final destination is in-state or out-of-state using the dropdown." sqref="C16">
      <formula1>"In-State, Out-of-State"</formula1>
    </dataValidation>
    <dataValidation type="decimal" errorStyle="warning" allowBlank="1" showInputMessage="1" showErrorMessage="1" errorTitle="Alert - Local Travel" error="SAFAC will not fund travel to any destination within 50 miles of the University of Miami campus. " prompt="Please input the distance in miles (one-way) from the University of Miami to your final destination as a number rounding to the nearest two decimals. _x000a__x000a_For mapping purposes, the origin address is 1330 Miller Dr. Coral Gables, FL 33146." sqref="C17">
      <formula1>50</formula1>
      <formula2>10000</formula2>
    </dataValidation>
    <dataValidation type="list" allowBlank="1" showInputMessage="1" showErrorMessage="1" prompt="Please select whether your event requires an individual registration fee, a group registration fee, both individual &amp; group fees, or no fees using the dropdown. " sqref="C21">
      <formula1>"No Fee, Individual Fee, Group Fee, Both Individual &amp; Group Fee"</formula1>
    </dataValidation>
    <dataValidation type="list" allowBlank="1" showInputMessage="1" showErrorMessage="1" sqref="C21">
      <formula1>"No Fee, Individual Fee, Group Fee, Both Individual &amp; Group Fee"</formula1>
    </dataValidation>
    <dataValidation type="decimal" errorStyle="warning" allowBlank="1" showInputMessage="1" showErrorMessage="1" errorTitle="Registration Fee Limit Exceeded" error="SAFAC will fund up to $125 per person in registration or admission fees. Click Yes to proceed." prompt="If you require an individual registration fee, please enter the cost per person here. Otherwise, leave this cell blank." sqref="C22">
      <formula1>0</formula1>
      <formula2>125</formula2>
    </dataValidation>
    <dataValidation type="list" allowBlank="1" showInputMessage="1" showErrorMessage="1" prompt="Please select the type of travel requested by using the dropdown menu:_x000a_Conference_x000a_Competition/Tournament_x000a_Spiritual/Religious Retreat_x000a_Recreation_x000a_Other (Specify in Purpose of Travel)" sqref="C13">
      <formula1>"Conference, Competition/Tournament, Spiritual Retreat, Recreation, Other"</formula1>
    </dataValidation>
    <dataValidation allowBlank="1" showInputMessage="1" showErrorMessage="1" prompt="If you have a Program ID and it does not appear after selecting your Organization Name, please enter it manually by typing directly into this cell to overwrite the formula. " sqref="C5"/>
    <dataValidation allowBlank="1" showInputMessage="1" showErrorMessage="1" prompt="Please enter the details of your travel request here. Please provide as much specific information as possible regarding the reason for your travel request." sqref="C14:E14"/>
    <dataValidation type="list" allowBlank="1" showInputMessage="1" showErrorMessage="1" prompt="Please select whether you need lodging using the dropdown." sqref="C18">
      <formula1>"Yes, No"</formula1>
    </dataValidation>
    <dataValidation allowBlank="1" showInputMessage="1" showErrorMessage="1" prompt="Please enter your final destination city and state. For international travel, please enter the destination city and country. " sqref="E13"/>
    <dataValidation allowBlank="1" showInputMessage="1" showErrorMessage="1" prompt="Please provide a title for your travel request. This can be the name of your conference or tournament or something else that accurately reflects the purpose of travel. " sqref="C12:E12"/>
    <dataValidation allowBlank="1" showInputMessage="1" showErrorMessage="1" prompt="Please enter the number of members registered to your organization's OrgSync portal. " sqref="E5"/>
    <dataValidation type="list" allowBlank="1" showInputMessage="1" showErrorMessage="1" errorTitle="Invalid Entry" error="Please select either Car, Bus, Plane, or FCS Van._x000a__x000a_If you do not require transportation, select None." prompt="Please select the mode of transportation using the dropdown. " sqref="E21">
      <formula1>"Car, Bus, Plane, FCS Van, None"</formula1>
    </dataValidation>
  </dataValidations>
  <pageMargins left="0.25" right="0.25" top="0.5" bottom="0.5" header="0.3" footer="0.3"/>
  <pageSetup scale="74" orientation="portrait" horizontalDpi="1200" verticalDpi="1200" r:id="rId1"/>
  <drawing r:id="rId2"/>
  <extLst>
    <ext xmlns:x14="http://schemas.microsoft.com/office/spreadsheetml/2009/9/main" uri="{CCE6A557-97BC-4b89-ADB6-D9C93CAAB3DF}">
      <x14:dataValidations xmlns:xm="http://schemas.microsoft.com/office/excel/2006/main" count="4">
        <x14:dataValidation type="decimal" errorStyle="warning" showInputMessage="1" showErrorMessage="1" errorTitle="Alert - Registration Cap Reached" error="Group fees are calculated at the per-person rate and added to any individual registration fees. You have reached the maximum per-person fee. Please note that your Requested Expenses will reflect this maximum reached." prompt="If you require a group registration fee, please enter the group cost here. Otherwise, leave this cell blank.">
          <x14:formula1>
            <xm:f>0</xm:f>
          </x14:formula1>
          <x14:formula2>
            <xm:f>(IF(OR(C21="",C21="No Fee"),"",((C20+E20)*'Funding Categories'!$C$6)-(IF(C21="Group Fee",0,(C20+E20)*C22))))</xm:f>
          </x14:formula2>
          <xm:sqref>C23</xm:sqref>
        </x14:dataValidation>
        <x14:dataValidation type="list" errorStyle="warning" allowBlank="1" showInputMessage="1" showErrorMessage="1" error="You are entering a name not in the dropdown. By proceeding you acknowledge that you are a new organization. If you require additional assistance, please contact your SAFAC liaison. " prompt="Please select your organization from the dropdown. If you are a new organization and cannot find your name, please type it manually. ">
          <x14:formula1>
            <xm:f>Database!$A$3:$A$500</xm:f>
          </x14:formula1>
          <xm:sqref>C4:E4</xm:sqref>
        </x14:dataValidation>
        <x14:dataValidation type="whole" showInputMessage="1" showErrorMessage="1" error="Please ensure you are registering the correct number of people:_x000a_Conferences - max 4 people or 8 for a stacked conference_x000a_Competitions/Tournaments - refer to your team's N_x000a_All other travel - 20% of OrgSync membership, up to 20" prompt="Please ensure that you are registering the correct number of people:_x000a__x000a_Conferences - max of 4 per conference, 8 per stacked conference_x000a__x000a_Competitions/tournaments - refer to your team's N_x000a__x000a_All other travel - max of 20% of OrgSync membership, up to 20 people">
          <x14:formula1>
            <xm:f>0</xm:f>
          </x14:formula1>
          <x14:formula2>
            <xm:f>IF(C13="Conference",8-E20,IF(AND(C13="Competition/Tournament",IFERROR(VLOOKUP(C4,Database!A:C,3,0),-1)&gt;0),VLOOKUP(C4,Database!A:C,3,0)+IF(VLOOKUP(C4,Database!A:C,3,0)&lt;10,2,4)-E20,IF(E5*0.2&gt;20,20,E5*0.2-E20)))</xm:f>
          </x14:formula2>
          <xm:sqref>C20</xm:sqref>
        </x14:dataValidation>
        <x14:dataValidation type="whole" showInputMessage="1" showErrorMessage="1" error="Please ensure you are registering the correct number of people:_x000a_Conferences - max 4 people or 8 for a stacked conference_x000a_Competitions/Tournaments - refer to your team's N_x000a_All other travel - 20% of OrgSync membership, up to 20" prompt="Please ensure that you are registering the correct number of people:_x000a__x000a_Conferences - max of 4 per conference, 8 per stacked conference_x000a__x000a_Competitions/tournaments - refer to your team's N_x000a__x000a_All other travel - max of 20% of OrgSync membership, up to 20 people">
          <x14:formula1>
            <xm:f>0</xm:f>
          </x14:formula1>
          <x14:formula2>
            <xm:f>IF(C13="Conference",8-C20,IF(AND(C13="Competition/Tournament",IFERROR(VLOOKUP(C4,Database!A:C,3,0),-1)&gt;0),VLOOKUP(C4,Database!A:C,3,0)+IF(VLOOKUP(C4,Database!A:C,3,0)&lt;10,2,4)-C20,IF(E5*0.2&gt;20,20,E5*0.2-C20)))</xm:f>
          </x14:formula2>
          <xm:sqref>E20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143"/>
  <sheetViews>
    <sheetView workbookViewId="0">
      <pane ySplit="6" topLeftCell="A7" activePane="bottomLeft" state="frozen"/>
      <selection activeCell="D7" sqref="D7"/>
      <selection pane="bottomLeft" activeCell="C7" sqref="C7"/>
    </sheetView>
  </sheetViews>
  <sheetFormatPr defaultColWidth="0" defaultRowHeight="17.25" zeroHeight="1" x14ac:dyDescent="0.3"/>
  <cols>
    <col min="1" max="1" width="58.625" style="19" customWidth="1"/>
    <col min="2" max="2" width="16.875" style="25" customWidth="1"/>
    <col min="3" max="3" width="16.875" style="27" customWidth="1"/>
    <col min="4" max="7" width="0" style="19" hidden="1" customWidth="1"/>
    <col min="8" max="16384" width="10.875" style="19" hidden="1"/>
  </cols>
  <sheetData>
    <row r="1" spans="1:3" ht="65.099999999999994" customHeight="1" x14ac:dyDescent="0.3">
      <c r="A1" s="63" t="str">
        <f>""&amp;'Travel Sheet Demo 1'!C4&amp;" Travel Request"</f>
        <v>Underwater Basket Weaving Club Travel Request</v>
      </c>
      <c r="B1" s="63"/>
      <c r="C1" s="63"/>
    </row>
    <row r="2" spans="1:3" ht="35.1" customHeight="1" x14ac:dyDescent="0.3">
      <c r="A2" s="64"/>
      <c r="B2" s="64"/>
      <c r="C2" s="56"/>
    </row>
    <row r="3" spans="1:3" ht="18.95" customHeight="1" x14ac:dyDescent="0.3">
      <c r="A3" s="65" t="s">
        <v>18</v>
      </c>
      <c r="B3" s="65"/>
      <c r="C3" s="20" t="s">
        <v>5</v>
      </c>
    </row>
    <row r="4" spans="1:3" ht="35.1" customHeight="1" x14ac:dyDescent="0.3">
      <c r="A4" s="64"/>
      <c r="B4" s="64"/>
      <c r="C4" s="56"/>
    </row>
    <row r="5" spans="1:3" ht="20.100000000000001" customHeight="1" x14ac:dyDescent="0.3">
      <c r="A5" s="65" t="s">
        <v>19</v>
      </c>
      <c r="B5" s="65"/>
      <c r="C5" s="20" t="s">
        <v>5</v>
      </c>
    </row>
    <row r="6" spans="1:3" ht="39.950000000000003" customHeight="1" x14ac:dyDescent="0.3">
      <c r="A6" s="21" t="s">
        <v>6</v>
      </c>
      <c r="B6" s="22" t="s">
        <v>20</v>
      </c>
      <c r="C6" s="23" t="s">
        <v>21</v>
      </c>
    </row>
    <row r="7" spans="1:3" x14ac:dyDescent="0.3">
      <c r="A7" s="24" t="str">
        <f>IF('Travel Sheet Demo 1'!B27="","",'Travel Sheet Demo 1'!B27)</f>
        <v>Hotels</v>
      </c>
      <c r="B7" s="25" t="str">
        <f>IF('Travel Sheet Demo 1'!D27="","",IF('Travel Sheet Demo 1'!C27-'Travel Sheet Demo 1'!D27=0,"-",'Travel Sheet Demo 1'!C27-'Travel Sheet Demo 1'!D27))</f>
        <v>-</v>
      </c>
      <c r="C7" s="26"/>
    </row>
    <row r="8" spans="1:3" x14ac:dyDescent="0.3">
      <c r="A8" s="24" t="str">
        <f>IF('Travel Sheet Demo 1'!B28="","",'Travel Sheet Demo 1'!B28)</f>
        <v>Transportation - Car</v>
      </c>
      <c r="B8" s="25" t="str">
        <f>IF('Travel Sheet Demo 1'!D28="","",IF('Travel Sheet Demo 1'!C28-'Travel Sheet Demo 1'!D28=0,"-",'Travel Sheet Demo 1'!C28-'Travel Sheet Demo 1'!D28))</f>
        <v>-</v>
      </c>
      <c r="C8" s="26"/>
    </row>
    <row r="9" spans="1:3" x14ac:dyDescent="0.3">
      <c r="A9" s="24" t="str">
        <f>IF('Travel Sheet Demo 1'!B29="","",'Travel Sheet Demo 1'!B29)</f>
        <v>Registration Fees</v>
      </c>
      <c r="B9" s="25" t="str">
        <f>IF('Travel Sheet Demo 1'!D29="","",IF('Travel Sheet Demo 1'!C29-'Travel Sheet Demo 1'!D29=0,"-",'Travel Sheet Demo 1'!C29-'Travel Sheet Demo 1'!D29))</f>
        <v>-</v>
      </c>
      <c r="C9" s="26"/>
    </row>
    <row r="10" spans="1:3" x14ac:dyDescent="0.3">
      <c r="A10" s="24" t="str">
        <f>IF('Travel Sheet Demo 1'!B30="","",'Travel Sheet Demo 1'!B30)</f>
        <v/>
      </c>
      <c r="B10" s="25" t="str">
        <f>IF('Travel Sheet Demo 1'!D30="","",IF('Travel Sheet Demo 1'!C30-'Travel Sheet Demo 1'!D30=0,"-",'Travel Sheet Demo 1'!C30-'Travel Sheet Demo 1'!D30))</f>
        <v/>
      </c>
      <c r="C10" s="26"/>
    </row>
    <row r="11" spans="1:3" hidden="1" x14ac:dyDescent="0.3"/>
    <row r="12" spans="1:3" hidden="1" x14ac:dyDescent="0.3"/>
    <row r="13" spans="1:3" hidden="1" x14ac:dyDescent="0.3"/>
    <row r="14" spans="1:3" hidden="1" x14ac:dyDescent="0.3"/>
    <row r="15" spans="1:3" hidden="1" x14ac:dyDescent="0.3"/>
    <row r="16" spans="1:3" hidden="1" x14ac:dyDescent="0.3"/>
    <row r="17" hidden="1" x14ac:dyDescent="0.3"/>
    <row r="18" hidden="1" x14ac:dyDescent="0.3"/>
    <row r="19" hidden="1" x14ac:dyDescent="0.3"/>
    <row r="20" hidden="1" x14ac:dyDescent="0.3"/>
    <row r="21" hidden="1" x14ac:dyDescent="0.3"/>
    <row r="22" hidden="1" x14ac:dyDescent="0.3"/>
    <row r="23" hidden="1" x14ac:dyDescent="0.3"/>
    <row r="24" hidden="1" x14ac:dyDescent="0.3"/>
    <row r="25" hidden="1" x14ac:dyDescent="0.3"/>
    <row r="26" hidden="1" x14ac:dyDescent="0.3"/>
    <row r="27" hidden="1" x14ac:dyDescent="0.3"/>
    <row r="28" hidden="1" x14ac:dyDescent="0.3"/>
    <row r="29" hidden="1" x14ac:dyDescent="0.3"/>
    <row r="30" hidden="1" x14ac:dyDescent="0.3"/>
    <row r="31" hidden="1" x14ac:dyDescent="0.3"/>
    <row r="32"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sheetData>
  <sheetProtection algorithmName="SHA-512" hashValue="5tAKGyLGdZzOJJwgkujEIH0gfl2W+vsYdQGVnuEiAJKqJokIrdpNPTfsIdMoPTTGaijRw01DXvX3Af6s4+gCMw==" saltValue="yx0KV77wXvfSWQ+jfH6m/w==" spinCount="100000" sheet="1" objects="1" scenarios="1" selectLockedCells="1"/>
  <mergeCells count="5">
    <mergeCell ref="A1:C1"/>
    <mergeCell ref="A4:B4"/>
    <mergeCell ref="A2:B2"/>
    <mergeCell ref="A3:B3"/>
    <mergeCell ref="A5:B5"/>
  </mergeCells>
  <phoneticPr fontId="8" type="noConversion"/>
  <pageMargins left="0.25" right="0.25" top="0.5" bottom="0.5" header="0.3" footer="0.3"/>
  <pageSetup scale="64" fitToHeight="2"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27"/>
  <sheetViews>
    <sheetView workbookViewId="0">
      <selection activeCell="A17" sqref="A17"/>
    </sheetView>
  </sheetViews>
  <sheetFormatPr defaultColWidth="0" defaultRowHeight="17.25" zeroHeight="1" x14ac:dyDescent="0.3"/>
  <cols>
    <col min="1" max="1" width="23.375" style="1" customWidth="1"/>
    <col min="2" max="2" width="23.375" style="14" customWidth="1"/>
    <col min="3" max="3" width="23.375" style="4" customWidth="1"/>
    <col min="4" max="4" width="23.375" style="18" customWidth="1"/>
    <col min="5" max="16384" width="10.875" style="1" hidden="1"/>
  </cols>
  <sheetData>
    <row r="1" spans="1:4" ht="65.099999999999994" customHeight="1" x14ac:dyDescent="0.3">
      <c r="A1" s="57" t="s">
        <v>12</v>
      </c>
      <c r="B1" s="57"/>
      <c r="C1" s="57"/>
      <c r="D1" s="57"/>
    </row>
    <row r="2" spans="1:4" s="13" customFormat="1" ht="39.950000000000003" customHeight="1" x14ac:dyDescent="0.35">
      <c r="A2" s="11" t="s">
        <v>7</v>
      </c>
      <c r="B2" s="15" t="s">
        <v>16</v>
      </c>
      <c r="C2" s="12" t="s">
        <v>14</v>
      </c>
      <c r="D2" s="17" t="s">
        <v>15</v>
      </c>
    </row>
    <row r="3" spans="1:4" x14ac:dyDescent="0.3">
      <c r="A3" s="1" t="s">
        <v>22</v>
      </c>
      <c r="B3" s="14" t="s">
        <v>13</v>
      </c>
      <c r="C3" s="4">
        <v>200</v>
      </c>
      <c r="D3" s="18">
        <f>SUMIFS('Travel Sheet Demo 1'!$D$27:$D$30,'Travel Sheet Demo 1'!$B$27:$B$30,"Transportation - Plane")</f>
        <v>0</v>
      </c>
    </row>
    <row r="4" spans="1:4" x14ac:dyDescent="0.3">
      <c r="A4" s="1" t="s">
        <v>23</v>
      </c>
      <c r="B4" s="14" t="s">
        <v>13</v>
      </c>
      <c r="C4" s="6">
        <v>100</v>
      </c>
      <c r="D4" s="18">
        <f>SUMIFS('Travel Sheet Demo 1'!$D$27:$D$30,'Travel Sheet Demo 1'!$B$27:$B$30,"Hotels")</f>
        <v>800</v>
      </c>
    </row>
    <row r="5" spans="1:4" x14ac:dyDescent="0.3">
      <c r="A5" s="1" t="s">
        <v>24</v>
      </c>
      <c r="B5" s="14" t="s">
        <v>13</v>
      </c>
      <c r="C5" s="5">
        <v>0.54500000000000004</v>
      </c>
      <c r="D5" s="18">
        <f>SUMIFS('Travel Sheet Demo 1'!$D$27:$D$30,'Travel Sheet Demo 1'!$B$27:$B$30,"Transportation - Car")</f>
        <v>490.50000000000006</v>
      </c>
    </row>
    <row r="6" spans="1:4" x14ac:dyDescent="0.3">
      <c r="A6" s="1" t="s">
        <v>25</v>
      </c>
      <c r="B6" s="14" t="s">
        <v>13</v>
      </c>
      <c r="C6" s="4">
        <v>125</v>
      </c>
      <c r="D6" s="18">
        <f>SUMIFS('Travel Sheet Demo 1'!$D$27:$D$30,'Travel Sheet Demo 1'!$B$27:$B$30,"Registration Fees")</f>
        <v>850</v>
      </c>
    </row>
    <row r="7" spans="1:4" x14ac:dyDescent="0.3">
      <c r="A7" s="1" t="s">
        <v>27</v>
      </c>
      <c r="B7" s="14" t="s">
        <v>13</v>
      </c>
      <c r="C7" s="4">
        <v>50</v>
      </c>
      <c r="D7" s="18">
        <f>SUMIFS('Travel Sheet Demo 1'!$D$27:$D$30,'Travel Sheet Demo 1'!$B$27:$B$30,"Rental Cars")</f>
        <v>0</v>
      </c>
    </row>
    <row r="8" spans="1:4" x14ac:dyDescent="0.3">
      <c r="B8" s="28"/>
    </row>
    <row r="9" spans="1:4" x14ac:dyDescent="0.3"/>
    <row r="10" spans="1:4" x14ac:dyDescent="0.3">
      <c r="C10" s="16"/>
    </row>
    <row r="11" spans="1:4" x14ac:dyDescent="0.3"/>
    <row r="12" spans="1:4" x14ac:dyDescent="0.3"/>
    <row r="13" spans="1:4" x14ac:dyDescent="0.3"/>
    <row r="14" spans="1:4" x14ac:dyDescent="0.3"/>
    <row r="15" spans="1:4" x14ac:dyDescent="0.3"/>
    <row r="16" spans="1:4" x14ac:dyDescent="0.3"/>
    <row r="17" x14ac:dyDescent="0.3"/>
    <row r="18" x14ac:dyDescent="0.3"/>
    <row r="19" x14ac:dyDescent="0.3"/>
    <row r="20" x14ac:dyDescent="0.3"/>
    <row r="21" x14ac:dyDescent="0.3"/>
    <row r="22" x14ac:dyDescent="0.3"/>
    <row r="23" x14ac:dyDescent="0.3"/>
    <row r="24" x14ac:dyDescent="0.3"/>
    <row r="25" x14ac:dyDescent="0.3"/>
    <row r="26" x14ac:dyDescent="0.3"/>
    <row r="27" x14ac:dyDescent="0.3"/>
  </sheetData>
  <sheetProtection selectLockedCells="1"/>
  <sortState ref="A4:D24">
    <sortCondition ref="A3"/>
  </sortState>
  <mergeCells count="1">
    <mergeCell ref="A1:D1"/>
  </mergeCells>
  <phoneticPr fontId="8" type="noConversion"/>
  <pageMargins left="0.7" right="0.7" top="0.75" bottom="0.75" header="0.3" footer="0.3"/>
  <pageSetup scale="73"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G2" sqref="G2"/>
    </sheetView>
  </sheetViews>
  <sheetFormatPr defaultRowHeight="17.25" x14ac:dyDescent="0.3"/>
  <cols>
    <col min="1" max="1" width="14" style="48" bestFit="1" customWidth="1"/>
    <col min="2" max="2" width="16.25" style="48" customWidth="1"/>
    <col min="3" max="3" width="26.875" style="48" bestFit="1" customWidth="1"/>
    <col min="4" max="4" width="35.25" style="48" customWidth="1"/>
    <col min="5" max="5" width="19.875" style="48" customWidth="1"/>
    <col min="6" max="6" width="10.25" style="48" customWidth="1"/>
    <col min="7" max="8" width="16.625" style="48" customWidth="1"/>
    <col min="9" max="16384" width="9" style="48"/>
  </cols>
  <sheetData>
    <row r="1" spans="1:8" s="54" customFormat="1" ht="34.5" x14ac:dyDescent="0.3">
      <c r="A1" s="52" t="s">
        <v>538</v>
      </c>
      <c r="B1" s="52" t="s">
        <v>707</v>
      </c>
      <c r="C1" s="52" t="s">
        <v>708</v>
      </c>
      <c r="D1" s="52" t="s">
        <v>6</v>
      </c>
      <c r="E1" s="52" t="s">
        <v>709</v>
      </c>
      <c r="F1" s="52" t="s">
        <v>710</v>
      </c>
      <c r="G1" s="53" t="s">
        <v>711</v>
      </c>
      <c r="H1" s="53" t="s">
        <v>712</v>
      </c>
    </row>
    <row r="2" spans="1:8" x14ac:dyDescent="0.3">
      <c r="A2" s="49" t="str">
        <f>'Travel Sheet Demo 1'!$C$4</f>
        <v>Underwater Basket Weaving Club</v>
      </c>
      <c r="B2" s="50" t="s">
        <v>713</v>
      </c>
      <c r="C2" s="50" t="str">
        <f>'Travel Sheet Demo 1'!$C$12</f>
        <v>Trip to the Keys</v>
      </c>
      <c r="D2" s="48" t="str">
        <f>IF(H2&gt;0,'Travel Sheet Demo 1'!E28,"-")</f>
        <v>-</v>
      </c>
      <c r="E2" s="50" t="s">
        <v>22</v>
      </c>
      <c r="F2" s="50"/>
      <c r="G2" s="55">
        <f>H2/'Funding Categories'!C3</f>
        <v>0</v>
      </c>
      <c r="H2" s="51">
        <f>'Funding Categories'!D3</f>
        <v>0</v>
      </c>
    </row>
    <row r="3" spans="1:8" x14ac:dyDescent="0.3">
      <c r="A3" s="49" t="str">
        <f>'Travel Sheet Demo 1'!$C$4</f>
        <v>Underwater Basket Weaving Club</v>
      </c>
      <c r="B3" s="50" t="s">
        <v>713</v>
      </c>
      <c r="C3" s="50" t="str">
        <f>'Travel Sheet Demo 1'!$C$12</f>
        <v>Trip to the Keys</v>
      </c>
      <c r="D3" s="48" t="str">
        <f>'Travel Sheet Demo 1'!E27</f>
        <v>4 rooms for 2 nights</v>
      </c>
      <c r="E3" s="50" t="s">
        <v>23</v>
      </c>
      <c r="F3" s="50"/>
      <c r="G3" s="55">
        <f>H3/'Funding Categories'!C4</f>
        <v>8</v>
      </c>
      <c r="H3" s="51">
        <f>'Funding Categories'!D4</f>
        <v>800</v>
      </c>
    </row>
    <row r="4" spans="1:8" x14ac:dyDescent="0.3">
      <c r="A4" s="49" t="str">
        <f>'Travel Sheet Demo 1'!$C$4</f>
        <v>Underwater Basket Weaving Club</v>
      </c>
      <c r="B4" s="50" t="s">
        <v>713</v>
      </c>
      <c r="C4" s="50" t="str">
        <f>'Travel Sheet Demo 1'!$C$12</f>
        <v>Trip to the Keys</v>
      </c>
      <c r="D4" s="48" t="str">
        <f>IF(H4&gt;0,'Travel Sheet Demo 1'!E28,"-")</f>
        <v>3 cars for 300 miles each</v>
      </c>
      <c r="E4" s="50" t="s">
        <v>24</v>
      </c>
      <c r="F4" s="50"/>
      <c r="G4" s="55">
        <f>H4/'Funding Categories'!C5</f>
        <v>900</v>
      </c>
      <c r="H4" s="51">
        <f>'Funding Categories'!D5</f>
        <v>490.50000000000006</v>
      </c>
    </row>
    <row r="5" spans="1:8" x14ac:dyDescent="0.3">
      <c r="A5" s="49" t="str">
        <f>'Travel Sheet Demo 1'!$C$4</f>
        <v>Underwater Basket Weaving Club</v>
      </c>
      <c r="B5" s="50" t="s">
        <v>713</v>
      </c>
      <c r="C5" s="50" t="str">
        <f>'Travel Sheet Demo 1'!$C$12</f>
        <v>Trip to the Keys</v>
      </c>
      <c r="D5" s="48" t="str">
        <f>'Travel Sheet Demo 1'!E29</f>
        <v>10 individual registration fees</v>
      </c>
      <c r="E5" s="50" t="s">
        <v>25</v>
      </c>
      <c r="F5" s="50"/>
      <c r="G5" s="55">
        <f>H5/'Funding Categories'!C6</f>
        <v>6.8</v>
      </c>
      <c r="H5" s="51">
        <f>'Funding Categories'!D6</f>
        <v>850</v>
      </c>
    </row>
    <row r="6" spans="1:8" x14ac:dyDescent="0.3">
      <c r="A6" s="49" t="str">
        <f>'Travel Sheet Demo 1'!$C$4</f>
        <v>Underwater Basket Weaving Club</v>
      </c>
      <c r="B6" s="50" t="s">
        <v>713</v>
      </c>
      <c r="C6" s="50" t="str">
        <f>'Travel Sheet Demo 1'!$C$12</f>
        <v>Trip to the Keys</v>
      </c>
      <c r="D6" s="48" t="str">
        <f>'Travel Sheet Demo 1'!E30</f>
        <v/>
      </c>
      <c r="E6" s="50" t="s">
        <v>27</v>
      </c>
      <c r="F6" s="50"/>
      <c r="G6" s="55">
        <f>H6/'Funding Categories'!C7</f>
        <v>0</v>
      </c>
      <c r="H6" s="51">
        <f>'Funding Categories'!D7</f>
        <v>0</v>
      </c>
    </row>
  </sheetData>
  <sortState ref="A2:J6">
    <sortCondition ref="E3"/>
  </sortState>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39"/>
  <sheetViews>
    <sheetView workbookViewId="0">
      <selection activeCell="A45" sqref="A45"/>
    </sheetView>
  </sheetViews>
  <sheetFormatPr defaultColWidth="0" defaultRowHeight="15.75" x14ac:dyDescent="0.25"/>
  <cols>
    <col min="1" max="1" width="86.875" bestFit="1" customWidth="1"/>
    <col min="2" max="2" width="32.375" style="34" bestFit="1" customWidth="1"/>
    <col min="3" max="3" width="13.25" style="34" customWidth="1"/>
    <col min="4" max="16384" width="10.875" hidden="1"/>
  </cols>
  <sheetData>
    <row r="1" spans="1:3" ht="65.099999999999994" customHeight="1" x14ac:dyDescent="0.45">
      <c r="A1" s="35" t="s">
        <v>539</v>
      </c>
      <c r="B1" s="29"/>
      <c r="C1" s="47"/>
    </row>
    <row r="2" spans="1:3" s="38" customFormat="1" ht="39.950000000000003" customHeight="1" x14ac:dyDescent="0.25">
      <c r="A2" s="36" t="s">
        <v>538</v>
      </c>
      <c r="B2" s="37" t="s">
        <v>540</v>
      </c>
      <c r="C2" s="37" t="s">
        <v>557</v>
      </c>
    </row>
    <row r="3" spans="1:3" ht="17.25" x14ac:dyDescent="0.3">
      <c r="A3" s="30" t="s">
        <v>28</v>
      </c>
      <c r="B3" s="29" t="s">
        <v>235</v>
      </c>
      <c r="C3" s="47"/>
    </row>
    <row r="4" spans="1:3" ht="17.25" x14ac:dyDescent="0.3">
      <c r="A4" s="30" t="s">
        <v>558</v>
      </c>
      <c r="B4" s="29" t="s">
        <v>236</v>
      </c>
      <c r="C4" s="47"/>
    </row>
    <row r="5" spans="1:3" ht="17.25" x14ac:dyDescent="0.3">
      <c r="A5" s="30" t="s">
        <v>29</v>
      </c>
      <c r="B5" s="29" t="s">
        <v>237</v>
      </c>
      <c r="C5" s="47"/>
    </row>
    <row r="6" spans="1:3" ht="17.25" x14ac:dyDescent="0.3">
      <c r="A6" s="30" t="s">
        <v>30</v>
      </c>
      <c r="B6" s="29" t="s">
        <v>238</v>
      </c>
      <c r="C6" s="47"/>
    </row>
    <row r="7" spans="1:3" ht="17.25" x14ac:dyDescent="0.3">
      <c r="A7" s="30" t="s">
        <v>31</v>
      </c>
      <c r="B7" s="29" t="s">
        <v>239</v>
      </c>
      <c r="C7" s="47">
        <v>8</v>
      </c>
    </row>
    <row r="8" spans="1:3" ht="17.25" x14ac:dyDescent="0.3">
      <c r="A8" s="30" t="s">
        <v>559</v>
      </c>
      <c r="B8" s="29" t="s">
        <v>240</v>
      </c>
      <c r="C8" s="47"/>
    </row>
    <row r="9" spans="1:3" ht="17.25" x14ac:dyDescent="0.3">
      <c r="A9" s="30" t="s">
        <v>32</v>
      </c>
      <c r="B9" s="29" t="s">
        <v>241</v>
      </c>
      <c r="C9" s="47"/>
    </row>
    <row r="10" spans="1:3" ht="17.25" x14ac:dyDescent="0.3">
      <c r="A10" s="30" t="s">
        <v>33</v>
      </c>
      <c r="B10" s="29" t="s">
        <v>242</v>
      </c>
      <c r="C10" s="47"/>
    </row>
    <row r="11" spans="1:3" ht="17.25" x14ac:dyDescent="0.3">
      <c r="A11" s="30" t="s">
        <v>34</v>
      </c>
      <c r="B11" s="29" t="s">
        <v>243</v>
      </c>
      <c r="C11" s="47"/>
    </row>
    <row r="12" spans="1:3" ht="17.25" x14ac:dyDescent="0.3">
      <c r="A12" s="30" t="s">
        <v>35</v>
      </c>
      <c r="B12" s="29" t="s">
        <v>244</v>
      </c>
      <c r="C12" s="47"/>
    </row>
    <row r="13" spans="1:3" ht="17.25" x14ac:dyDescent="0.3">
      <c r="A13" s="30" t="s">
        <v>36</v>
      </c>
      <c r="B13" s="29" t="s">
        <v>245</v>
      </c>
      <c r="C13" s="47"/>
    </row>
    <row r="14" spans="1:3" ht="17.25" x14ac:dyDescent="0.3">
      <c r="A14" s="30" t="s">
        <v>37</v>
      </c>
      <c r="B14" s="29" t="s">
        <v>247</v>
      </c>
      <c r="C14" s="47"/>
    </row>
    <row r="15" spans="1:3" ht="17.25" x14ac:dyDescent="0.3">
      <c r="A15" s="30" t="s">
        <v>38</v>
      </c>
      <c r="B15" s="29" t="s">
        <v>249</v>
      </c>
      <c r="C15" s="47"/>
    </row>
    <row r="16" spans="1:3" ht="17.25" x14ac:dyDescent="0.3">
      <c r="A16" s="30" t="s">
        <v>560</v>
      </c>
      <c r="B16" s="29" t="s">
        <v>250</v>
      </c>
      <c r="C16" s="47"/>
    </row>
    <row r="17" spans="1:3" ht="17.25" x14ac:dyDescent="0.3">
      <c r="A17" s="30" t="s">
        <v>561</v>
      </c>
      <c r="B17" s="29" t="s">
        <v>251</v>
      </c>
      <c r="C17" s="47"/>
    </row>
    <row r="18" spans="1:3" ht="17.25" x14ac:dyDescent="0.3">
      <c r="A18" s="30" t="s">
        <v>562</v>
      </c>
      <c r="B18" s="29" t="s">
        <v>252</v>
      </c>
      <c r="C18" s="47"/>
    </row>
    <row r="19" spans="1:3" ht="17.25" x14ac:dyDescent="0.3">
      <c r="A19" s="30" t="s">
        <v>563</v>
      </c>
      <c r="B19" s="29" t="s">
        <v>253</v>
      </c>
      <c r="C19" s="47"/>
    </row>
    <row r="20" spans="1:3" ht="17.25" x14ac:dyDescent="0.3">
      <c r="A20" s="30" t="s">
        <v>564</v>
      </c>
      <c r="B20" s="29" t="s">
        <v>301</v>
      </c>
      <c r="C20" s="47"/>
    </row>
    <row r="21" spans="1:3" ht="17.25" x14ac:dyDescent="0.3">
      <c r="A21" s="30" t="s">
        <v>565</v>
      </c>
      <c r="B21" s="29" t="s">
        <v>266</v>
      </c>
      <c r="C21" s="47"/>
    </row>
    <row r="22" spans="1:3" ht="17.25" x14ac:dyDescent="0.3">
      <c r="A22" s="30" t="s">
        <v>566</v>
      </c>
      <c r="B22" s="29" t="s">
        <v>254</v>
      </c>
      <c r="C22" s="47"/>
    </row>
    <row r="23" spans="1:3" ht="17.25" x14ac:dyDescent="0.3">
      <c r="A23" s="30" t="s">
        <v>567</v>
      </c>
      <c r="B23" s="29" t="s">
        <v>255</v>
      </c>
      <c r="C23" s="47"/>
    </row>
    <row r="24" spans="1:3" ht="17.25" x14ac:dyDescent="0.3">
      <c r="A24" s="30" t="s">
        <v>39</v>
      </c>
      <c r="B24" s="29" t="s">
        <v>256</v>
      </c>
      <c r="C24" s="47"/>
    </row>
    <row r="25" spans="1:3" ht="17.25" x14ac:dyDescent="0.3">
      <c r="A25" s="30" t="s">
        <v>568</v>
      </c>
      <c r="B25" s="29" t="s">
        <v>257</v>
      </c>
      <c r="C25" s="47"/>
    </row>
    <row r="26" spans="1:3" ht="17.25" x14ac:dyDescent="0.3">
      <c r="A26" s="30" t="s">
        <v>40</v>
      </c>
      <c r="B26" s="29" t="s">
        <v>258</v>
      </c>
      <c r="C26" s="47"/>
    </row>
    <row r="27" spans="1:3" ht="17.25" x14ac:dyDescent="0.3">
      <c r="A27" s="30" t="s">
        <v>41</v>
      </c>
      <c r="B27" s="29" t="s">
        <v>259</v>
      </c>
      <c r="C27" s="47"/>
    </row>
    <row r="28" spans="1:3" ht="17.25" x14ac:dyDescent="0.3">
      <c r="A28" s="30" t="s">
        <v>42</v>
      </c>
      <c r="B28" s="29" t="s">
        <v>261</v>
      </c>
      <c r="C28" s="47"/>
    </row>
    <row r="29" spans="1:3" ht="17.25" x14ac:dyDescent="0.3">
      <c r="A29" s="30" t="s">
        <v>43</v>
      </c>
      <c r="B29" s="29" t="s">
        <v>262</v>
      </c>
      <c r="C29" s="47"/>
    </row>
    <row r="30" spans="1:3" ht="17.25" x14ac:dyDescent="0.3">
      <c r="A30" s="30" t="s">
        <v>569</v>
      </c>
      <c r="B30" s="29" t="s">
        <v>264</v>
      </c>
      <c r="C30" s="47"/>
    </row>
    <row r="31" spans="1:3" ht="17.25" x14ac:dyDescent="0.3">
      <c r="A31" s="30" t="s">
        <v>44</v>
      </c>
      <c r="B31" s="29" t="s">
        <v>263</v>
      </c>
      <c r="C31" s="47"/>
    </row>
    <row r="32" spans="1:3" ht="17.25" x14ac:dyDescent="0.3">
      <c r="A32" s="30" t="s">
        <v>45</v>
      </c>
      <c r="B32" s="29" t="s">
        <v>265</v>
      </c>
      <c r="C32" s="47"/>
    </row>
    <row r="33" spans="1:3" ht="17.25" x14ac:dyDescent="0.3">
      <c r="A33" s="30" t="s">
        <v>46</v>
      </c>
      <c r="B33" s="29" t="s">
        <v>267</v>
      </c>
      <c r="C33" s="47"/>
    </row>
    <row r="34" spans="1:3" ht="17.25" x14ac:dyDescent="0.3">
      <c r="A34" s="30" t="s">
        <v>47</v>
      </c>
      <c r="B34" s="29" t="s">
        <v>268</v>
      </c>
      <c r="C34" s="47"/>
    </row>
    <row r="35" spans="1:3" ht="17.25" x14ac:dyDescent="0.3">
      <c r="A35" s="30" t="s">
        <v>570</v>
      </c>
      <c r="B35" s="29" t="s">
        <v>269</v>
      </c>
      <c r="C35" s="47"/>
    </row>
    <row r="36" spans="1:3" ht="17.25" x14ac:dyDescent="0.3">
      <c r="A36" s="30" t="s">
        <v>571</v>
      </c>
      <c r="B36" s="29" t="s">
        <v>270</v>
      </c>
      <c r="C36" s="47"/>
    </row>
    <row r="37" spans="1:3" ht="17.25" x14ac:dyDescent="0.3">
      <c r="A37" s="30" t="s">
        <v>572</v>
      </c>
      <c r="B37" s="29" t="s">
        <v>271</v>
      </c>
      <c r="C37" s="47"/>
    </row>
    <row r="38" spans="1:3" ht="17.25" x14ac:dyDescent="0.3">
      <c r="A38" s="30" t="s">
        <v>48</v>
      </c>
      <c r="B38" s="29" t="s">
        <v>272</v>
      </c>
      <c r="C38" s="47"/>
    </row>
    <row r="39" spans="1:3" ht="17.25" x14ac:dyDescent="0.3">
      <c r="A39" s="30" t="s">
        <v>49</v>
      </c>
      <c r="B39" s="29" t="s">
        <v>273</v>
      </c>
      <c r="C39" s="47">
        <v>6</v>
      </c>
    </row>
    <row r="40" spans="1:3" ht="17.25" x14ac:dyDescent="0.3">
      <c r="A40" s="30" t="s">
        <v>50</v>
      </c>
      <c r="B40" s="29" t="s">
        <v>274</v>
      </c>
      <c r="C40" s="47"/>
    </row>
    <row r="41" spans="1:3" ht="17.25" x14ac:dyDescent="0.3">
      <c r="A41" s="30" t="s">
        <v>51</v>
      </c>
      <c r="B41" s="29"/>
      <c r="C41" s="47"/>
    </row>
    <row r="42" spans="1:3" ht="17.25" x14ac:dyDescent="0.3">
      <c r="A42" s="30" t="s">
        <v>573</v>
      </c>
      <c r="B42" s="29" t="s">
        <v>275</v>
      </c>
      <c r="C42" s="47">
        <v>6</v>
      </c>
    </row>
    <row r="43" spans="1:3" ht="17.25" x14ac:dyDescent="0.3">
      <c r="A43" s="30" t="s">
        <v>52</v>
      </c>
      <c r="B43" s="29" t="s">
        <v>276</v>
      </c>
      <c r="C43" s="47"/>
    </row>
    <row r="44" spans="1:3" ht="17.25" x14ac:dyDescent="0.3">
      <c r="A44" s="30" t="s">
        <v>53</v>
      </c>
      <c r="B44" s="29" t="s">
        <v>277</v>
      </c>
      <c r="C44" s="47"/>
    </row>
    <row r="45" spans="1:3" ht="17.25" x14ac:dyDescent="0.3">
      <c r="A45" s="30" t="s">
        <v>54</v>
      </c>
      <c r="B45" s="29" t="s">
        <v>278</v>
      </c>
      <c r="C45" s="47"/>
    </row>
    <row r="46" spans="1:3" ht="17.25" x14ac:dyDescent="0.3">
      <c r="A46" s="30" t="s">
        <v>55</v>
      </c>
      <c r="B46" s="29" t="s">
        <v>279</v>
      </c>
      <c r="C46" s="47"/>
    </row>
    <row r="47" spans="1:3" ht="17.25" x14ac:dyDescent="0.3">
      <c r="A47" s="30" t="s">
        <v>574</v>
      </c>
      <c r="B47" s="29" t="s">
        <v>280</v>
      </c>
      <c r="C47" s="47"/>
    </row>
    <row r="48" spans="1:3" ht="17.25" x14ac:dyDescent="0.3">
      <c r="A48" s="30" t="s">
        <v>56</v>
      </c>
      <c r="B48" s="29" t="s">
        <v>281</v>
      </c>
      <c r="C48" s="47"/>
    </row>
    <row r="49" spans="1:3" ht="17.25" x14ac:dyDescent="0.3">
      <c r="A49" s="30" t="s">
        <v>575</v>
      </c>
      <c r="B49" s="29" t="s">
        <v>282</v>
      </c>
      <c r="C49" s="47"/>
    </row>
    <row r="50" spans="1:3" ht="17.25" x14ac:dyDescent="0.3">
      <c r="A50" s="30" t="s">
        <v>57</v>
      </c>
      <c r="B50" s="29" t="s">
        <v>283</v>
      </c>
      <c r="C50" s="47"/>
    </row>
    <row r="51" spans="1:3" ht="17.25" x14ac:dyDescent="0.3">
      <c r="A51" s="30" t="s">
        <v>58</v>
      </c>
      <c r="B51" s="29" t="s">
        <v>576</v>
      </c>
      <c r="C51" s="47"/>
    </row>
    <row r="52" spans="1:3" ht="17.25" x14ac:dyDescent="0.3">
      <c r="A52" s="30" t="s">
        <v>59</v>
      </c>
      <c r="B52" s="29" t="s">
        <v>285</v>
      </c>
      <c r="C52" s="47">
        <v>8</v>
      </c>
    </row>
    <row r="53" spans="1:3" ht="17.25" x14ac:dyDescent="0.3">
      <c r="A53" s="30" t="s">
        <v>60</v>
      </c>
      <c r="B53" s="29" t="s">
        <v>286</v>
      </c>
      <c r="C53" s="47"/>
    </row>
    <row r="54" spans="1:3" ht="17.25" x14ac:dyDescent="0.3">
      <c r="A54" s="30" t="s">
        <v>577</v>
      </c>
      <c r="B54" s="29"/>
      <c r="C54" s="47"/>
    </row>
    <row r="55" spans="1:3" ht="17.25" x14ac:dyDescent="0.3">
      <c r="A55" s="30" t="s">
        <v>61</v>
      </c>
      <c r="B55" s="29" t="s">
        <v>287</v>
      </c>
      <c r="C55" s="47"/>
    </row>
    <row r="56" spans="1:3" ht="17.25" x14ac:dyDescent="0.3">
      <c r="A56" s="30" t="s">
        <v>62</v>
      </c>
      <c r="B56" s="29" t="s">
        <v>289</v>
      </c>
      <c r="C56" s="47"/>
    </row>
    <row r="57" spans="1:3" ht="17.25" x14ac:dyDescent="0.3">
      <c r="A57" s="30" t="s">
        <v>63</v>
      </c>
      <c r="B57" s="29" t="s">
        <v>290</v>
      </c>
      <c r="C57" s="47"/>
    </row>
    <row r="58" spans="1:3" ht="17.25" x14ac:dyDescent="0.3">
      <c r="A58" s="30" t="s">
        <v>64</v>
      </c>
      <c r="B58" s="29" t="s">
        <v>291</v>
      </c>
      <c r="C58" s="47"/>
    </row>
    <row r="59" spans="1:3" ht="17.25" x14ac:dyDescent="0.3">
      <c r="A59" s="30" t="s">
        <v>65</v>
      </c>
      <c r="B59" s="29" t="s">
        <v>292</v>
      </c>
      <c r="C59" s="47"/>
    </row>
    <row r="60" spans="1:3" ht="17.25" x14ac:dyDescent="0.3">
      <c r="A60" s="30" t="s">
        <v>66</v>
      </c>
      <c r="B60" s="29" t="s">
        <v>294</v>
      </c>
      <c r="C60" s="47"/>
    </row>
    <row r="61" spans="1:3" ht="17.25" x14ac:dyDescent="0.3">
      <c r="A61" s="31" t="s">
        <v>578</v>
      </c>
      <c r="B61" s="29" t="s">
        <v>311</v>
      </c>
      <c r="C61" s="47"/>
    </row>
    <row r="62" spans="1:3" ht="17.25" x14ac:dyDescent="0.3">
      <c r="A62" s="30" t="s">
        <v>67</v>
      </c>
      <c r="B62" s="29" t="s">
        <v>295</v>
      </c>
      <c r="C62" s="47"/>
    </row>
    <row r="63" spans="1:3" ht="17.25" x14ac:dyDescent="0.3">
      <c r="A63" s="30" t="s">
        <v>68</v>
      </c>
      <c r="B63" s="29"/>
      <c r="C63" s="47"/>
    </row>
    <row r="64" spans="1:3" ht="17.25" x14ac:dyDescent="0.3">
      <c r="A64" s="30" t="s">
        <v>69</v>
      </c>
      <c r="B64" s="29" t="s">
        <v>296</v>
      </c>
      <c r="C64" s="47"/>
    </row>
    <row r="65" spans="1:3" ht="17.25" x14ac:dyDescent="0.3">
      <c r="A65" s="30" t="s">
        <v>70</v>
      </c>
      <c r="B65" s="29" t="s">
        <v>297</v>
      </c>
      <c r="C65" s="47"/>
    </row>
    <row r="66" spans="1:3" ht="17.25" x14ac:dyDescent="0.3">
      <c r="A66" s="30" t="s">
        <v>71</v>
      </c>
      <c r="B66" s="29" t="s">
        <v>298</v>
      </c>
      <c r="C66" s="47"/>
    </row>
    <row r="67" spans="1:3" ht="17.25" x14ac:dyDescent="0.3">
      <c r="A67" s="30" t="s">
        <v>579</v>
      </c>
      <c r="B67" s="29" t="s">
        <v>580</v>
      </c>
      <c r="C67" s="47"/>
    </row>
    <row r="68" spans="1:3" ht="17.25" x14ac:dyDescent="0.3">
      <c r="A68" s="30" t="s">
        <v>581</v>
      </c>
      <c r="B68" s="29" t="s">
        <v>300</v>
      </c>
      <c r="C68" s="47"/>
    </row>
    <row r="69" spans="1:3" ht="17.25" x14ac:dyDescent="0.3">
      <c r="A69" s="30" t="s">
        <v>582</v>
      </c>
      <c r="B69" s="29" t="s">
        <v>302</v>
      </c>
      <c r="C69" s="47"/>
    </row>
    <row r="70" spans="1:3" ht="17.25" x14ac:dyDescent="0.3">
      <c r="A70" s="30" t="s">
        <v>583</v>
      </c>
      <c r="B70" s="29" t="s">
        <v>541</v>
      </c>
      <c r="C70" s="47"/>
    </row>
    <row r="71" spans="1:3" ht="17.25" x14ac:dyDescent="0.3">
      <c r="A71" s="30" t="s">
        <v>584</v>
      </c>
      <c r="B71" s="29"/>
      <c r="C71" s="47"/>
    </row>
    <row r="72" spans="1:3" ht="17.25" x14ac:dyDescent="0.3">
      <c r="A72" s="30" t="s">
        <v>72</v>
      </c>
      <c r="B72" s="29" t="s">
        <v>305</v>
      </c>
      <c r="C72" s="47"/>
    </row>
    <row r="73" spans="1:3" ht="17.25" x14ac:dyDescent="0.3">
      <c r="A73" s="30" t="s">
        <v>73</v>
      </c>
      <c r="B73" s="29" t="s">
        <v>306</v>
      </c>
      <c r="C73" s="47"/>
    </row>
    <row r="74" spans="1:3" ht="17.25" x14ac:dyDescent="0.3">
      <c r="A74" s="30" t="s">
        <v>74</v>
      </c>
      <c r="B74" s="29" t="s">
        <v>307</v>
      </c>
      <c r="C74" s="47"/>
    </row>
    <row r="75" spans="1:3" ht="17.25" x14ac:dyDescent="0.3">
      <c r="A75" s="30" t="s">
        <v>75</v>
      </c>
      <c r="B75" s="29" t="s">
        <v>308</v>
      </c>
      <c r="C75" s="47"/>
    </row>
    <row r="76" spans="1:3" ht="17.25" x14ac:dyDescent="0.3">
      <c r="A76" s="30" t="s">
        <v>585</v>
      </c>
      <c r="B76" s="29" t="s">
        <v>309</v>
      </c>
      <c r="C76" s="47"/>
    </row>
    <row r="77" spans="1:3" ht="17.25" x14ac:dyDescent="0.3">
      <c r="A77" s="30" t="s">
        <v>76</v>
      </c>
      <c r="B77" s="29" t="s">
        <v>310</v>
      </c>
      <c r="C77" s="47"/>
    </row>
    <row r="78" spans="1:3" ht="17.25" x14ac:dyDescent="0.3">
      <c r="A78" s="30" t="s">
        <v>586</v>
      </c>
      <c r="B78" s="29" t="s">
        <v>288</v>
      </c>
      <c r="C78" s="47"/>
    </row>
    <row r="79" spans="1:3" ht="17.25" x14ac:dyDescent="0.3">
      <c r="A79" s="30" t="s">
        <v>587</v>
      </c>
      <c r="B79" s="29" t="s">
        <v>312</v>
      </c>
      <c r="C79" s="47"/>
    </row>
    <row r="80" spans="1:3" ht="17.25" x14ac:dyDescent="0.3">
      <c r="A80" s="30" t="s">
        <v>588</v>
      </c>
      <c r="B80" s="29" t="s">
        <v>452</v>
      </c>
      <c r="C80" s="47"/>
    </row>
    <row r="81" spans="1:3" ht="17.25" x14ac:dyDescent="0.3">
      <c r="A81" s="30" t="s">
        <v>77</v>
      </c>
      <c r="B81" s="29" t="s">
        <v>313</v>
      </c>
      <c r="C81" s="47"/>
    </row>
    <row r="82" spans="1:3" ht="17.25" x14ac:dyDescent="0.3">
      <c r="A82" s="30" t="s">
        <v>78</v>
      </c>
      <c r="B82" s="29" t="s">
        <v>314</v>
      </c>
      <c r="C82" s="47"/>
    </row>
    <row r="83" spans="1:3" ht="17.25" x14ac:dyDescent="0.3">
      <c r="A83" s="30" t="s">
        <v>79</v>
      </c>
      <c r="B83" s="29" t="s">
        <v>315</v>
      </c>
      <c r="C83" s="47"/>
    </row>
    <row r="84" spans="1:3" ht="17.25" x14ac:dyDescent="0.3">
      <c r="A84" s="30" t="s">
        <v>80</v>
      </c>
      <c r="B84" s="29" t="s">
        <v>316</v>
      </c>
      <c r="C84" s="47"/>
    </row>
    <row r="85" spans="1:3" ht="17.25" x14ac:dyDescent="0.3">
      <c r="A85" s="30" t="s">
        <v>81</v>
      </c>
      <c r="B85" s="29" t="s">
        <v>317</v>
      </c>
      <c r="C85" s="47"/>
    </row>
    <row r="86" spans="1:3" ht="17.25" x14ac:dyDescent="0.3">
      <c r="A86" s="30" t="s">
        <v>82</v>
      </c>
      <c r="B86" s="29" t="s">
        <v>318</v>
      </c>
      <c r="C86" s="47"/>
    </row>
    <row r="87" spans="1:3" ht="17.25" x14ac:dyDescent="0.3">
      <c r="A87" s="30" t="s">
        <v>83</v>
      </c>
      <c r="B87" s="29" t="s">
        <v>319</v>
      </c>
      <c r="C87" s="47"/>
    </row>
    <row r="88" spans="1:3" ht="17.25" x14ac:dyDescent="0.3">
      <c r="A88" s="30" t="s">
        <v>84</v>
      </c>
      <c r="B88" s="29" t="s">
        <v>320</v>
      </c>
      <c r="C88" s="47"/>
    </row>
    <row r="89" spans="1:3" ht="17.25" x14ac:dyDescent="0.3">
      <c r="A89" s="30" t="s">
        <v>589</v>
      </c>
      <c r="B89" s="29" t="s">
        <v>321</v>
      </c>
      <c r="C89" s="47"/>
    </row>
    <row r="90" spans="1:3" ht="17.25" x14ac:dyDescent="0.3">
      <c r="A90" s="30" t="s">
        <v>85</v>
      </c>
      <c r="B90" s="29" t="s">
        <v>322</v>
      </c>
      <c r="C90" s="47"/>
    </row>
    <row r="91" spans="1:3" ht="17.25" x14ac:dyDescent="0.3">
      <c r="A91" s="30" t="s">
        <v>86</v>
      </c>
      <c r="B91" s="29" t="s">
        <v>323</v>
      </c>
      <c r="C91" s="47"/>
    </row>
    <row r="92" spans="1:3" ht="17.25" x14ac:dyDescent="0.3">
      <c r="A92" s="30" t="s">
        <v>87</v>
      </c>
      <c r="B92" s="29" t="s">
        <v>324</v>
      </c>
      <c r="C92" s="47">
        <v>9</v>
      </c>
    </row>
    <row r="93" spans="1:3" ht="17.25" x14ac:dyDescent="0.3">
      <c r="A93" s="30" t="s">
        <v>88</v>
      </c>
      <c r="B93" s="29"/>
      <c r="C93" s="47"/>
    </row>
    <row r="94" spans="1:3" ht="17.25" x14ac:dyDescent="0.3">
      <c r="A94" s="30" t="s">
        <v>89</v>
      </c>
      <c r="B94" s="29" t="s">
        <v>325</v>
      </c>
      <c r="C94" s="47"/>
    </row>
    <row r="95" spans="1:3" ht="17.25" x14ac:dyDescent="0.3">
      <c r="A95" s="30" t="s">
        <v>590</v>
      </c>
      <c r="B95" s="29" t="s">
        <v>334</v>
      </c>
      <c r="C95" s="47"/>
    </row>
    <row r="96" spans="1:3" ht="17.25" x14ac:dyDescent="0.3">
      <c r="A96" s="30" t="s">
        <v>591</v>
      </c>
      <c r="B96" s="29" t="s">
        <v>326</v>
      </c>
      <c r="C96" s="47"/>
    </row>
    <row r="97" spans="1:3" ht="17.25" x14ac:dyDescent="0.3">
      <c r="A97" s="30" t="s">
        <v>592</v>
      </c>
      <c r="B97" s="29" t="s">
        <v>593</v>
      </c>
      <c r="C97" s="47">
        <v>55</v>
      </c>
    </row>
    <row r="98" spans="1:3" ht="17.25" x14ac:dyDescent="0.3">
      <c r="A98" s="30" t="s">
        <v>90</v>
      </c>
      <c r="B98" s="29" t="s">
        <v>327</v>
      </c>
      <c r="C98" s="47"/>
    </row>
    <row r="99" spans="1:3" ht="17.25" x14ac:dyDescent="0.3">
      <c r="A99" s="30" t="s">
        <v>91</v>
      </c>
      <c r="B99" s="29" t="s">
        <v>329</v>
      </c>
      <c r="C99" s="47"/>
    </row>
    <row r="100" spans="1:3" ht="17.25" x14ac:dyDescent="0.3">
      <c r="A100" s="30" t="s">
        <v>92</v>
      </c>
      <c r="B100" s="29" t="s">
        <v>330</v>
      </c>
      <c r="C100" s="47"/>
    </row>
    <row r="101" spans="1:3" ht="17.25" x14ac:dyDescent="0.3">
      <c r="A101" s="30" t="s">
        <v>93</v>
      </c>
      <c r="B101" s="29" t="s">
        <v>331</v>
      </c>
      <c r="C101" s="47"/>
    </row>
    <row r="102" spans="1:3" ht="17.25" x14ac:dyDescent="0.3">
      <c r="A102" s="32" t="s">
        <v>94</v>
      </c>
      <c r="B102" s="29" t="s">
        <v>333</v>
      </c>
      <c r="C102" s="47"/>
    </row>
    <row r="103" spans="1:3" ht="17.25" x14ac:dyDescent="0.3">
      <c r="A103" s="30" t="s">
        <v>95</v>
      </c>
      <c r="B103" s="29" t="s">
        <v>335</v>
      </c>
      <c r="C103" s="47"/>
    </row>
    <row r="104" spans="1:3" ht="17.25" x14ac:dyDescent="0.3">
      <c r="A104" s="30" t="s">
        <v>96</v>
      </c>
      <c r="B104" s="29" t="s">
        <v>336</v>
      </c>
      <c r="C104" s="47"/>
    </row>
    <row r="105" spans="1:3" ht="17.25" x14ac:dyDescent="0.3">
      <c r="A105" s="30" t="s">
        <v>97</v>
      </c>
      <c r="B105" s="29" t="s">
        <v>337</v>
      </c>
      <c r="C105" s="47"/>
    </row>
    <row r="106" spans="1:3" ht="17.25" x14ac:dyDescent="0.3">
      <c r="A106" s="30" t="s">
        <v>98</v>
      </c>
      <c r="B106" s="29" t="s">
        <v>338</v>
      </c>
      <c r="C106" s="47"/>
    </row>
    <row r="107" spans="1:3" ht="17.25" x14ac:dyDescent="0.3">
      <c r="A107" s="30" t="s">
        <v>594</v>
      </c>
      <c r="B107" s="29"/>
      <c r="C107" s="47"/>
    </row>
    <row r="108" spans="1:3" ht="17.25" x14ac:dyDescent="0.3">
      <c r="A108" s="30" t="s">
        <v>595</v>
      </c>
      <c r="B108" s="29" t="s">
        <v>339</v>
      </c>
      <c r="C108" s="47"/>
    </row>
    <row r="109" spans="1:3" ht="17.25" x14ac:dyDescent="0.3">
      <c r="A109" s="30" t="s">
        <v>99</v>
      </c>
      <c r="B109" s="29" t="s">
        <v>340</v>
      </c>
      <c r="C109" s="47"/>
    </row>
    <row r="110" spans="1:3" ht="17.25" x14ac:dyDescent="0.3">
      <c r="A110" s="30" t="s">
        <v>100</v>
      </c>
      <c r="B110" s="29" t="s">
        <v>341</v>
      </c>
      <c r="C110" s="47"/>
    </row>
    <row r="111" spans="1:3" ht="17.25" x14ac:dyDescent="0.3">
      <c r="A111" s="30" t="s">
        <v>101</v>
      </c>
      <c r="B111" s="29" t="s">
        <v>342</v>
      </c>
      <c r="C111" s="47"/>
    </row>
    <row r="112" spans="1:3" ht="17.25" x14ac:dyDescent="0.3">
      <c r="A112" s="30" t="s">
        <v>102</v>
      </c>
      <c r="B112" s="29" t="s">
        <v>343</v>
      </c>
      <c r="C112" s="47"/>
    </row>
    <row r="113" spans="1:3" ht="17.25" x14ac:dyDescent="0.3">
      <c r="A113" s="30" t="s">
        <v>103</v>
      </c>
      <c r="B113" s="29" t="s">
        <v>344</v>
      </c>
      <c r="C113" s="47"/>
    </row>
    <row r="114" spans="1:3" ht="17.25" x14ac:dyDescent="0.3">
      <c r="A114" s="30" t="s">
        <v>104</v>
      </c>
      <c r="B114" s="29" t="s">
        <v>345</v>
      </c>
      <c r="C114" s="47"/>
    </row>
    <row r="115" spans="1:3" ht="17.25" x14ac:dyDescent="0.3">
      <c r="A115" s="30" t="s">
        <v>105</v>
      </c>
      <c r="B115" s="29"/>
      <c r="C115" s="47"/>
    </row>
    <row r="116" spans="1:3" ht="17.25" x14ac:dyDescent="0.3">
      <c r="A116" s="30" t="s">
        <v>596</v>
      </c>
      <c r="B116" s="29" t="s">
        <v>346</v>
      </c>
      <c r="C116" s="47"/>
    </row>
    <row r="117" spans="1:3" ht="17.25" x14ac:dyDescent="0.3">
      <c r="A117" s="30" t="s">
        <v>106</v>
      </c>
      <c r="B117" s="29" t="s">
        <v>348</v>
      </c>
      <c r="C117" s="47"/>
    </row>
    <row r="118" spans="1:3" ht="17.25" x14ac:dyDescent="0.3">
      <c r="A118" s="30" t="s">
        <v>107</v>
      </c>
      <c r="B118" s="29" t="s">
        <v>349</v>
      </c>
      <c r="C118" s="47"/>
    </row>
    <row r="119" spans="1:3" ht="17.25" x14ac:dyDescent="0.3">
      <c r="A119" s="30" t="s">
        <v>597</v>
      </c>
      <c r="B119" s="29" t="s">
        <v>598</v>
      </c>
      <c r="C119" s="47"/>
    </row>
    <row r="120" spans="1:3" ht="17.25" x14ac:dyDescent="0.3">
      <c r="A120" s="30" t="s">
        <v>599</v>
      </c>
      <c r="B120" s="29" t="s">
        <v>351</v>
      </c>
      <c r="C120" s="47"/>
    </row>
    <row r="121" spans="1:3" ht="17.25" x14ac:dyDescent="0.3">
      <c r="A121" s="30" t="s">
        <v>108</v>
      </c>
      <c r="B121" s="29" t="s">
        <v>353</v>
      </c>
      <c r="C121" s="47"/>
    </row>
    <row r="122" spans="1:3" ht="17.25" x14ac:dyDescent="0.3">
      <c r="A122" s="30" t="s">
        <v>109</v>
      </c>
      <c r="B122" s="29" t="s">
        <v>354</v>
      </c>
      <c r="C122" s="47"/>
    </row>
    <row r="123" spans="1:3" ht="17.25" x14ac:dyDescent="0.3">
      <c r="A123" s="30" t="s">
        <v>110</v>
      </c>
      <c r="B123" s="29" t="s">
        <v>355</v>
      </c>
      <c r="C123" s="47"/>
    </row>
    <row r="124" spans="1:3" ht="17.25" x14ac:dyDescent="0.3">
      <c r="A124" s="30" t="s">
        <v>111</v>
      </c>
      <c r="B124" s="29" t="s">
        <v>365</v>
      </c>
      <c r="C124" s="47">
        <v>16</v>
      </c>
    </row>
    <row r="125" spans="1:3" ht="17.25" x14ac:dyDescent="0.3">
      <c r="A125" s="30" t="s">
        <v>600</v>
      </c>
      <c r="B125" s="29" t="s">
        <v>356</v>
      </c>
      <c r="C125" s="47"/>
    </row>
    <row r="126" spans="1:3" ht="17.25" x14ac:dyDescent="0.3">
      <c r="A126" s="30" t="s">
        <v>112</v>
      </c>
      <c r="B126" s="29" t="s">
        <v>357</v>
      </c>
      <c r="C126" s="47"/>
    </row>
    <row r="127" spans="1:3" ht="17.25" x14ac:dyDescent="0.3">
      <c r="A127" s="30" t="s">
        <v>113</v>
      </c>
      <c r="B127" s="29" t="s">
        <v>358</v>
      </c>
      <c r="C127" s="47"/>
    </row>
    <row r="128" spans="1:3" ht="17.25" x14ac:dyDescent="0.3">
      <c r="A128" s="30" t="s">
        <v>601</v>
      </c>
      <c r="B128" s="29" t="s">
        <v>602</v>
      </c>
      <c r="C128" s="47"/>
    </row>
    <row r="129" spans="1:3" ht="17.25" x14ac:dyDescent="0.3">
      <c r="A129" s="30" t="s">
        <v>114</v>
      </c>
      <c r="B129" s="29" t="s">
        <v>359</v>
      </c>
      <c r="C129" s="47"/>
    </row>
    <row r="130" spans="1:3" ht="17.25" x14ac:dyDescent="0.3">
      <c r="A130" s="30" t="s">
        <v>603</v>
      </c>
      <c r="B130" s="29" t="s">
        <v>360</v>
      </c>
      <c r="C130" s="47"/>
    </row>
    <row r="131" spans="1:3" ht="17.25" x14ac:dyDescent="0.3">
      <c r="A131" s="30" t="s">
        <v>604</v>
      </c>
      <c r="B131" s="29" t="s">
        <v>361</v>
      </c>
      <c r="C131" s="47"/>
    </row>
    <row r="132" spans="1:3" ht="17.25" x14ac:dyDescent="0.3">
      <c r="A132" s="30" t="s">
        <v>115</v>
      </c>
      <c r="B132" s="29" t="s">
        <v>362</v>
      </c>
      <c r="C132" s="47">
        <v>16</v>
      </c>
    </row>
    <row r="133" spans="1:3" ht="17.25" x14ac:dyDescent="0.3">
      <c r="A133" s="30" t="s">
        <v>605</v>
      </c>
      <c r="B133" s="29" t="s">
        <v>363</v>
      </c>
      <c r="C133" s="47"/>
    </row>
    <row r="134" spans="1:3" ht="17.25" x14ac:dyDescent="0.3">
      <c r="A134" s="30" t="s">
        <v>116</v>
      </c>
      <c r="B134" s="29" t="s">
        <v>364</v>
      </c>
      <c r="C134" s="47"/>
    </row>
    <row r="135" spans="1:3" ht="17.25" x14ac:dyDescent="0.3">
      <c r="A135" s="30" t="s">
        <v>117</v>
      </c>
      <c r="B135" s="29"/>
      <c r="C135" s="47"/>
    </row>
    <row r="136" spans="1:3" ht="17.25" x14ac:dyDescent="0.3">
      <c r="A136" s="30" t="s">
        <v>606</v>
      </c>
      <c r="B136" s="29" t="s">
        <v>366</v>
      </c>
      <c r="C136" s="47"/>
    </row>
    <row r="137" spans="1:3" ht="17.25" x14ac:dyDescent="0.3">
      <c r="A137" s="30" t="s">
        <v>607</v>
      </c>
      <c r="B137" s="29" t="s">
        <v>367</v>
      </c>
      <c r="C137" s="47"/>
    </row>
    <row r="138" spans="1:3" ht="17.25" x14ac:dyDescent="0.3">
      <c r="A138" s="30" t="s">
        <v>608</v>
      </c>
      <c r="B138" s="29" t="s">
        <v>368</v>
      </c>
      <c r="C138" s="47"/>
    </row>
    <row r="139" spans="1:3" ht="17.25" x14ac:dyDescent="0.3">
      <c r="A139" s="30" t="s">
        <v>609</v>
      </c>
      <c r="B139" s="29" t="s">
        <v>369</v>
      </c>
      <c r="C139" s="47"/>
    </row>
    <row r="140" spans="1:3" ht="17.25" x14ac:dyDescent="0.3">
      <c r="A140" s="30" t="s">
        <v>610</v>
      </c>
      <c r="B140" s="29" t="s">
        <v>370</v>
      </c>
      <c r="C140" s="47"/>
    </row>
    <row r="141" spans="1:3" ht="17.25" x14ac:dyDescent="0.3">
      <c r="A141" s="30" t="s">
        <v>118</v>
      </c>
      <c r="B141" s="29" t="s">
        <v>371</v>
      </c>
      <c r="C141" s="47"/>
    </row>
    <row r="142" spans="1:3" ht="17.25" x14ac:dyDescent="0.3">
      <c r="A142" s="30" t="s">
        <v>611</v>
      </c>
      <c r="B142" s="29" t="s">
        <v>372</v>
      </c>
      <c r="C142" s="47"/>
    </row>
    <row r="143" spans="1:3" ht="17.25" x14ac:dyDescent="0.3">
      <c r="A143" s="30" t="s">
        <v>119</v>
      </c>
      <c r="B143" s="29" t="s">
        <v>373</v>
      </c>
      <c r="C143" s="47">
        <v>16</v>
      </c>
    </row>
    <row r="144" spans="1:3" ht="17.25" x14ac:dyDescent="0.3">
      <c r="A144" s="30" t="s">
        <v>120</v>
      </c>
      <c r="B144" s="29" t="s">
        <v>374</v>
      </c>
      <c r="C144" s="47">
        <v>8</v>
      </c>
    </row>
    <row r="145" spans="1:3" ht="17.25" x14ac:dyDescent="0.3">
      <c r="A145" s="30" t="s">
        <v>121</v>
      </c>
      <c r="B145" s="29" t="s">
        <v>375</v>
      </c>
      <c r="C145" s="47"/>
    </row>
    <row r="146" spans="1:3" ht="17.25" x14ac:dyDescent="0.3">
      <c r="A146" s="30" t="s">
        <v>122</v>
      </c>
      <c r="B146" s="29" t="s">
        <v>376</v>
      </c>
      <c r="C146" s="47">
        <v>6</v>
      </c>
    </row>
    <row r="147" spans="1:3" ht="17.25" x14ac:dyDescent="0.3">
      <c r="A147" s="30" t="s">
        <v>123</v>
      </c>
      <c r="B147" s="29" t="s">
        <v>377</v>
      </c>
      <c r="C147" s="47"/>
    </row>
    <row r="148" spans="1:3" ht="17.25" x14ac:dyDescent="0.3">
      <c r="A148" s="30" t="s">
        <v>612</v>
      </c>
      <c r="B148" s="29" t="s">
        <v>613</v>
      </c>
      <c r="C148" s="47"/>
    </row>
    <row r="149" spans="1:3" ht="17.25" x14ac:dyDescent="0.3">
      <c r="A149" s="30" t="s">
        <v>124</v>
      </c>
      <c r="B149" s="29"/>
      <c r="C149" s="47"/>
    </row>
    <row r="150" spans="1:3" ht="17.25" x14ac:dyDescent="0.3">
      <c r="A150" s="30" t="s">
        <v>125</v>
      </c>
      <c r="B150" s="29" t="s">
        <v>378</v>
      </c>
      <c r="C150" s="47"/>
    </row>
    <row r="151" spans="1:3" ht="17.25" x14ac:dyDescent="0.3">
      <c r="A151" s="30" t="s">
        <v>126</v>
      </c>
      <c r="B151" s="29" t="s">
        <v>379</v>
      </c>
      <c r="C151" s="47"/>
    </row>
    <row r="152" spans="1:3" ht="17.25" x14ac:dyDescent="0.3">
      <c r="A152" s="30" t="s">
        <v>127</v>
      </c>
      <c r="B152" s="29" t="s">
        <v>380</v>
      </c>
      <c r="C152" s="47"/>
    </row>
    <row r="153" spans="1:3" ht="17.25" x14ac:dyDescent="0.3">
      <c r="A153" s="30" t="s">
        <v>614</v>
      </c>
      <c r="B153" s="29" t="s">
        <v>381</v>
      </c>
      <c r="C153" s="47">
        <v>16</v>
      </c>
    </row>
    <row r="154" spans="1:3" ht="17.25" x14ac:dyDescent="0.3">
      <c r="A154" s="32" t="s">
        <v>128</v>
      </c>
      <c r="B154" s="29" t="s">
        <v>615</v>
      </c>
      <c r="C154" s="47"/>
    </row>
    <row r="155" spans="1:3" ht="17.25" x14ac:dyDescent="0.3">
      <c r="A155" s="30" t="s">
        <v>616</v>
      </c>
      <c r="B155" s="29" t="s">
        <v>617</v>
      </c>
      <c r="C155" s="47"/>
    </row>
    <row r="156" spans="1:3" ht="17.25" x14ac:dyDescent="0.3">
      <c r="A156" s="30" t="s">
        <v>129</v>
      </c>
      <c r="B156" s="29" t="s">
        <v>382</v>
      </c>
      <c r="C156" s="47"/>
    </row>
    <row r="157" spans="1:3" ht="17.25" x14ac:dyDescent="0.3">
      <c r="A157" s="30" t="s">
        <v>618</v>
      </c>
      <c r="B157" s="29" t="s">
        <v>383</v>
      </c>
      <c r="C157" s="47"/>
    </row>
    <row r="158" spans="1:3" ht="17.25" x14ac:dyDescent="0.3">
      <c r="A158" s="30" t="s">
        <v>619</v>
      </c>
      <c r="B158" s="29" t="s">
        <v>384</v>
      </c>
      <c r="C158" s="47"/>
    </row>
    <row r="159" spans="1:3" ht="17.25" x14ac:dyDescent="0.3">
      <c r="A159" s="30" t="s">
        <v>620</v>
      </c>
      <c r="B159" s="29" t="s">
        <v>385</v>
      </c>
      <c r="C159" s="47"/>
    </row>
    <row r="160" spans="1:3" ht="17.25" x14ac:dyDescent="0.3">
      <c r="A160" s="30" t="s">
        <v>130</v>
      </c>
      <c r="B160" s="29" t="s">
        <v>386</v>
      </c>
      <c r="C160" s="47">
        <v>5</v>
      </c>
    </row>
    <row r="161" spans="1:3" ht="17.25" x14ac:dyDescent="0.3">
      <c r="A161" s="30" t="s">
        <v>131</v>
      </c>
      <c r="B161" s="29" t="s">
        <v>387</v>
      </c>
      <c r="C161" s="47">
        <v>11</v>
      </c>
    </row>
    <row r="162" spans="1:3" ht="17.25" x14ac:dyDescent="0.3">
      <c r="A162" s="30" t="s">
        <v>621</v>
      </c>
      <c r="B162" s="29" t="s">
        <v>388</v>
      </c>
      <c r="C162" s="47">
        <v>11</v>
      </c>
    </row>
    <row r="163" spans="1:3" ht="17.25" x14ac:dyDescent="0.3">
      <c r="A163" s="30" t="s">
        <v>622</v>
      </c>
      <c r="B163" s="29" t="s">
        <v>623</v>
      </c>
      <c r="C163" s="47">
        <v>2</v>
      </c>
    </row>
    <row r="164" spans="1:3" ht="17.25" x14ac:dyDescent="0.3">
      <c r="A164" s="30" t="s">
        <v>132</v>
      </c>
      <c r="B164" s="29" t="s">
        <v>389</v>
      </c>
      <c r="C164" s="47"/>
    </row>
    <row r="165" spans="1:3" ht="17.25" x14ac:dyDescent="0.3">
      <c r="A165" s="30" t="s">
        <v>624</v>
      </c>
      <c r="B165" s="29" t="s">
        <v>625</v>
      </c>
      <c r="C165" s="47"/>
    </row>
    <row r="166" spans="1:3" ht="17.25" x14ac:dyDescent="0.3">
      <c r="A166" s="30" t="s">
        <v>133</v>
      </c>
      <c r="B166" s="29" t="s">
        <v>390</v>
      </c>
      <c r="C166" s="47"/>
    </row>
    <row r="167" spans="1:3" ht="17.25" x14ac:dyDescent="0.3">
      <c r="A167" s="30" t="s">
        <v>134</v>
      </c>
      <c r="B167" s="29" t="s">
        <v>391</v>
      </c>
      <c r="C167" s="47"/>
    </row>
    <row r="168" spans="1:3" ht="17.25" x14ac:dyDescent="0.3">
      <c r="A168" s="30" t="s">
        <v>135</v>
      </c>
      <c r="B168" s="29" t="s">
        <v>392</v>
      </c>
      <c r="C168" s="47"/>
    </row>
    <row r="169" spans="1:3" ht="17.25" x14ac:dyDescent="0.3">
      <c r="A169" s="30" t="s">
        <v>136</v>
      </c>
      <c r="B169" s="29" t="s">
        <v>393</v>
      </c>
      <c r="C169" s="47">
        <v>16</v>
      </c>
    </row>
    <row r="170" spans="1:3" ht="17.25" x14ac:dyDescent="0.3">
      <c r="A170" s="30" t="s">
        <v>137</v>
      </c>
      <c r="B170" s="29" t="s">
        <v>394</v>
      </c>
      <c r="C170" s="47"/>
    </row>
    <row r="171" spans="1:3" ht="17.25" x14ac:dyDescent="0.3">
      <c r="A171" s="30" t="s">
        <v>138</v>
      </c>
      <c r="B171" s="29" t="s">
        <v>395</v>
      </c>
      <c r="C171" s="47"/>
    </row>
    <row r="172" spans="1:3" ht="17.25" x14ac:dyDescent="0.3">
      <c r="A172" s="30" t="s">
        <v>139</v>
      </c>
      <c r="B172" s="29" t="s">
        <v>396</v>
      </c>
      <c r="C172" s="47"/>
    </row>
    <row r="173" spans="1:3" ht="17.25" x14ac:dyDescent="0.3">
      <c r="A173" s="30" t="s">
        <v>140</v>
      </c>
      <c r="B173" s="29" t="s">
        <v>398</v>
      </c>
      <c r="C173" s="47"/>
    </row>
    <row r="174" spans="1:3" ht="17.25" x14ac:dyDescent="0.3">
      <c r="A174" s="30" t="s">
        <v>141</v>
      </c>
      <c r="B174" s="29" t="s">
        <v>399</v>
      </c>
      <c r="C174" s="47"/>
    </row>
    <row r="175" spans="1:3" ht="17.25" x14ac:dyDescent="0.3">
      <c r="A175" s="30" t="s">
        <v>626</v>
      </c>
      <c r="B175" s="29" t="s">
        <v>400</v>
      </c>
      <c r="C175" s="47"/>
    </row>
    <row r="176" spans="1:3" ht="17.25" x14ac:dyDescent="0.3">
      <c r="A176" s="30" t="s">
        <v>142</v>
      </c>
      <c r="B176" s="29" t="s">
        <v>401</v>
      </c>
      <c r="C176" s="47">
        <v>7</v>
      </c>
    </row>
    <row r="177" spans="1:3" ht="17.25" x14ac:dyDescent="0.3">
      <c r="A177" s="30" t="s">
        <v>143</v>
      </c>
      <c r="B177" s="29"/>
      <c r="C177" s="47"/>
    </row>
    <row r="178" spans="1:3" ht="17.25" x14ac:dyDescent="0.3">
      <c r="A178" s="30" t="s">
        <v>627</v>
      </c>
      <c r="B178" s="29" t="s">
        <v>402</v>
      </c>
      <c r="C178" s="47"/>
    </row>
    <row r="179" spans="1:3" ht="17.25" x14ac:dyDescent="0.3">
      <c r="A179" s="30" t="s">
        <v>628</v>
      </c>
      <c r="B179" s="29" t="s">
        <v>403</v>
      </c>
      <c r="C179" s="47"/>
    </row>
    <row r="180" spans="1:3" ht="17.25" x14ac:dyDescent="0.3">
      <c r="A180" s="30" t="s">
        <v>629</v>
      </c>
      <c r="B180" s="29" t="s">
        <v>404</v>
      </c>
      <c r="C180" s="47"/>
    </row>
    <row r="181" spans="1:3" ht="17.25" x14ac:dyDescent="0.3">
      <c r="A181" s="30" t="s">
        <v>630</v>
      </c>
      <c r="B181" s="29" t="s">
        <v>405</v>
      </c>
      <c r="C181" s="47"/>
    </row>
    <row r="182" spans="1:3" ht="17.25" x14ac:dyDescent="0.3">
      <c r="A182" s="30" t="s">
        <v>144</v>
      </c>
      <c r="B182" s="29" t="s">
        <v>406</v>
      </c>
      <c r="C182" s="47"/>
    </row>
    <row r="183" spans="1:3" ht="17.25" x14ac:dyDescent="0.3">
      <c r="A183" s="30" t="s">
        <v>145</v>
      </c>
      <c r="B183" s="29" t="s">
        <v>407</v>
      </c>
      <c r="C183" s="47"/>
    </row>
    <row r="184" spans="1:3" ht="17.25" x14ac:dyDescent="0.3">
      <c r="A184" s="30" t="s">
        <v>146</v>
      </c>
      <c r="B184" s="29" t="s">
        <v>408</v>
      </c>
      <c r="C184" s="47"/>
    </row>
    <row r="185" spans="1:3" ht="17.25" x14ac:dyDescent="0.3">
      <c r="A185" s="30" t="s">
        <v>631</v>
      </c>
      <c r="B185" s="29" t="s">
        <v>409</v>
      </c>
      <c r="C185" s="47"/>
    </row>
    <row r="186" spans="1:3" ht="17.25" x14ac:dyDescent="0.3">
      <c r="A186" s="30" t="s">
        <v>632</v>
      </c>
      <c r="B186" s="29" t="s">
        <v>410</v>
      </c>
      <c r="C186" s="47"/>
    </row>
    <row r="187" spans="1:3" ht="17.25" x14ac:dyDescent="0.3">
      <c r="A187" s="30" t="s">
        <v>147</v>
      </c>
      <c r="B187" s="29" t="s">
        <v>411</v>
      </c>
      <c r="C187" s="47"/>
    </row>
    <row r="188" spans="1:3" ht="17.25" x14ac:dyDescent="0.3">
      <c r="A188" s="30" t="s">
        <v>148</v>
      </c>
      <c r="B188" s="29" t="s">
        <v>412</v>
      </c>
      <c r="C188" s="47"/>
    </row>
    <row r="189" spans="1:3" ht="17.25" x14ac:dyDescent="0.3">
      <c r="A189" s="30" t="s">
        <v>633</v>
      </c>
      <c r="B189" s="29" t="s">
        <v>413</v>
      </c>
      <c r="C189" s="47"/>
    </row>
    <row r="190" spans="1:3" ht="17.25" x14ac:dyDescent="0.3">
      <c r="A190" s="30" t="s">
        <v>149</v>
      </c>
      <c r="B190" s="29" t="s">
        <v>414</v>
      </c>
      <c r="C190" s="47"/>
    </row>
    <row r="191" spans="1:3" ht="17.25" x14ac:dyDescent="0.3">
      <c r="A191" s="30" t="s">
        <v>634</v>
      </c>
      <c r="B191" s="29" t="s">
        <v>415</v>
      </c>
      <c r="C191" s="47"/>
    </row>
    <row r="192" spans="1:3" ht="17.25" x14ac:dyDescent="0.3">
      <c r="A192" s="30" t="s">
        <v>635</v>
      </c>
      <c r="B192" s="29" t="s">
        <v>416</v>
      </c>
      <c r="C192" s="47"/>
    </row>
    <row r="193" spans="1:3" ht="17.25" x14ac:dyDescent="0.3">
      <c r="A193" s="30" t="s">
        <v>150</v>
      </c>
      <c r="B193" s="29" t="s">
        <v>417</v>
      </c>
      <c r="C193" s="47"/>
    </row>
    <row r="194" spans="1:3" ht="17.25" x14ac:dyDescent="0.3">
      <c r="A194" s="30" t="s">
        <v>151</v>
      </c>
      <c r="B194" s="29" t="s">
        <v>418</v>
      </c>
      <c r="C194" s="47"/>
    </row>
    <row r="195" spans="1:3" ht="17.25" x14ac:dyDescent="0.3">
      <c r="A195" s="30" t="s">
        <v>152</v>
      </c>
      <c r="B195" s="29" t="s">
        <v>419</v>
      </c>
      <c r="C195" s="47"/>
    </row>
    <row r="196" spans="1:3" ht="17.25" x14ac:dyDescent="0.3">
      <c r="A196" s="30" t="s">
        <v>153</v>
      </c>
      <c r="B196" s="29" t="s">
        <v>420</v>
      </c>
      <c r="C196" s="47"/>
    </row>
    <row r="197" spans="1:3" ht="17.25" x14ac:dyDescent="0.3">
      <c r="A197" s="30" t="s">
        <v>636</v>
      </c>
      <c r="B197" s="29"/>
      <c r="C197" s="47"/>
    </row>
    <row r="198" spans="1:3" ht="17.25" x14ac:dyDescent="0.3">
      <c r="A198" s="30" t="s">
        <v>637</v>
      </c>
      <c r="B198" s="29" t="s">
        <v>421</v>
      </c>
      <c r="C198" s="47"/>
    </row>
    <row r="199" spans="1:3" ht="17.25" x14ac:dyDescent="0.3">
      <c r="A199" s="30" t="s">
        <v>154</v>
      </c>
      <c r="B199" s="29" t="s">
        <v>422</v>
      </c>
      <c r="C199" s="47"/>
    </row>
    <row r="200" spans="1:3" ht="17.25" x14ac:dyDescent="0.3">
      <c r="A200" s="30" t="s">
        <v>155</v>
      </c>
      <c r="B200" s="29" t="s">
        <v>423</v>
      </c>
      <c r="C200" s="47"/>
    </row>
    <row r="201" spans="1:3" ht="17.25" x14ac:dyDescent="0.3">
      <c r="A201" s="30" t="s">
        <v>156</v>
      </c>
      <c r="B201" s="29" t="s">
        <v>424</v>
      </c>
      <c r="C201" s="47"/>
    </row>
    <row r="202" spans="1:3" ht="17.25" x14ac:dyDescent="0.3">
      <c r="A202" s="30" t="s">
        <v>157</v>
      </c>
      <c r="B202" s="29" t="s">
        <v>425</v>
      </c>
      <c r="C202" s="47"/>
    </row>
    <row r="203" spans="1:3" ht="17.25" x14ac:dyDescent="0.3">
      <c r="A203" s="30" t="s">
        <v>158</v>
      </c>
      <c r="B203" s="29" t="s">
        <v>426</v>
      </c>
      <c r="C203" s="47"/>
    </row>
    <row r="204" spans="1:3" ht="17.25" x14ac:dyDescent="0.3">
      <c r="A204" s="30" t="s">
        <v>159</v>
      </c>
      <c r="B204" s="29" t="s">
        <v>427</v>
      </c>
      <c r="C204" s="47"/>
    </row>
    <row r="205" spans="1:3" ht="17.25" x14ac:dyDescent="0.3">
      <c r="A205" s="30" t="s">
        <v>160</v>
      </c>
      <c r="B205" s="29" t="s">
        <v>428</v>
      </c>
      <c r="C205" s="47"/>
    </row>
    <row r="206" spans="1:3" ht="17.25" x14ac:dyDescent="0.3">
      <c r="A206" s="30" t="s">
        <v>161</v>
      </c>
      <c r="B206" s="29" t="s">
        <v>429</v>
      </c>
      <c r="C206" s="47"/>
    </row>
    <row r="207" spans="1:3" ht="17.25" x14ac:dyDescent="0.3">
      <c r="A207" s="30" t="s">
        <v>638</v>
      </c>
      <c r="B207" s="29" t="s">
        <v>639</v>
      </c>
      <c r="C207" s="47"/>
    </row>
    <row r="208" spans="1:3" ht="17.25" x14ac:dyDescent="0.3">
      <c r="A208" s="30" t="s">
        <v>640</v>
      </c>
      <c r="B208" s="29" t="s">
        <v>347</v>
      </c>
      <c r="C208" s="47"/>
    </row>
    <row r="209" spans="1:3" ht="17.25" x14ac:dyDescent="0.3">
      <c r="A209" s="30" t="s">
        <v>641</v>
      </c>
      <c r="B209" s="29"/>
      <c r="C209" s="47"/>
    </row>
    <row r="210" spans="1:3" ht="17.25" x14ac:dyDescent="0.3">
      <c r="A210" s="30" t="s">
        <v>162</v>
      </c>
      <c r="B210" s="29" t="s">
        <v>430</v>
      </c>
      <c r="C210" s="47"/>
    </row>
    <row r="211" spans="1:3" ht="17.25" x14ac:dyDescent="0.3">
      <c r="A211" s="30" t="s">
        <v>163</v>
      </c>
      <c r="B211" s="29" t="s">
        <v>431</v>
      </c>
      <c r="C211" s="47">
        <v>6</v>
      </c>
    </row>
    <row r="212" spans="1:3" ht="17.25" x14ac:dyDescent="0.3">
      <c r="A212" s="31" t="s">
        <v>642</v>
      </c>
      <c r="B212" s="29" t="s">
        <v>432</v>
      </c>
      <c r="C212" s="47"/>
    </row>
    <row r="213" spans="1:3" ht="17.25" x14ac:dyDescent="0.3">
      <c r="A213" s="30" t="s">
        <v>164</v>
      </c>
      <c r="B213" s="29" t="s">
        <v>433</v>
      </c>
      <c r="C213" s="47"/>
    </row>
    <row r="214" spans="1:3" ht="17.25" x14ac:dyDescent="0.3">
      <c r="A214" s="30" t="s">
        <v>165</v>
      </c>
      <c r="B214" s="29" t="s">
        <v>434</v>
      </c>
      <c r="C214" s="47"/>
    </row>
    <row r="215" spans="1:3" ht="17.25" x14ac:dyDescent="0.3">
      <c r="A215" s="31" t="s">
        <v>166</v>
      </c>
      <c r="B215" s="29" t="s">
        <v>435</v>
      </c>
      <c r="C215" s="47"/>
    </row>
    <row r="216" spans="1:3" ht="17.25" x14ac:dyDescent="0.3">
      <c r="A216" s="33" t="s">
        <v>643</v>
      </c>
      <c r="B216" s="29"/>
      <c r="C216" s="47"/>
    </row>
    <row r="217" spans="1:3" ht="17.25" x14ac:dyDescent="0.3">
      <c r="A217" s="31" t="s">
        <v>167</v>
      </c>
      <c r="B217" s="29" t="s">
        <v>436</v>
      </c>
      <c r="C217" s="47"/>
    </row>
    <row r="218" spans="1:3" ht="17.25" x14ac:dyDescent="0.3">
      <c r="A218" s="31" t="s">
        <v>168</v>
      </c>
      <c r="B218" s="29" t="s">
        <v>437</v>
      </c>
      <c r="C218" s="47"/>
    </row>
    <row r="219" spans="1:3" ht="17.25" x14ac:dyDescent="0.3">
      <c r="A219" s="31" t="s">
        <v>644</v>
      </c>
      <c r="B219" s="29" t="s">
        <v>438</v>
      </c>
      <c r="C219" s="47"/>
    </row>
    <row r="220" spans="1:3" ht="17.25" x14ac:dyDescent="0.3">
      <c r="A220" s="31" t="s">
        <v>169</v>
      </c>
      <c r="B220" s="29"/>
      <c r="C220" s="47"/>
    </row>
    <row r="221" spans="1:3" ht="17.25" x14ac:dyDescent="0.3">
      <c r="A221" s="31" t="s">
        <v>645</v>
      </c>
      <c r="B221" s="29" t="s">
        <v>439</v>
      </c>
      <c r="C221" s="47"/>
    </row>
    <row r="222" spans="1:3" ht="17.25" x14ac:dyDescent="0.3">
      <c r="A222" s="30" t="s">
        <v>646</v>
      </c>
      <c r="B222" s="29"/>
      <c r="C222" s="47"/>
    </row>
    <row r="223" spans="1:3" ht="17.25" x14ac:dyDescent="0.3">
      <c r="A223" s="30" t="s">
        <v>647</v>
      </c>
      <c r="B223" s="29" t="s">
        <v>440</v>
      </c>
      <c r="C223" s="47"/>
    </row>
    <row r="224" spans="1:3" ht="17.25" x14ac:dyDescent="0.3">
      <c r="A224" s="30" t="s">
        <v>170</v>
      </c>
      <c r="B224" s="29" t="s">
        <v>441</v>
      </c>
      <c r="C224" s="47"/>
    </row>
    <row r="225" spans="1:3" ht="17.25" x14ac:dyDescent="0.3">
      <c r="A225" s="30" t="s">
        <v>171</v>
      </c>
      <c r="B225" s="29" t="s">
        <v>442</v>
      </c>
      <c r="C225" s="47"/>
    </row>
    <row r="226" spans="1:3" ht="17.25" x14ac:dyDescent="0.3">
      <c r="A226" s="30" t="s">
        <v>172</v>
      </c>
      <c r="B226" s="29" t="s">
        <v>443</v>
      </c>
      <c r="C226" s="47"/>
    </row>
    <row r="227" spans="1:3" ht="17.25" x14ac:dyDescent="0.3">
      <c r="A227" s="30" t="s">
        <v>173</v>
      </c>
      <c r="B227" s="29" t="s">
        <v>444</v>
      </c>
      <c r="C227" s="47"/>
    </row>
    <row r="228" spans="1:3" ht="17.25" x14ac:dyDescent="0.3">
      <c r="A228" s="30" t="s">
        <v>174</v>
      </c>
      <c r="B228" s="29" t="s">
        <v>445</v>
      </c>
      <c r="C228" s="47"/>
    </row>
    <row r="229" spans="1:3" ht="17.25" x14ac:dyDescent="0.3">
      <c r="A229" s="30" t="s">
        <v>175</v>
      </c>
      <c r="B229" s="29"/>
      <c r="C229" s="47"/>
    </row>
    <row r="230" spans="1:3" ht="17.25" x14ac:dyDescent="0.3">
      <c r="A230" s="30" t="s">
        <v>176</v>
      </c>
      <c r="B230" s="29" t="s">
        <v>446</v>
      </c>
      <c r="C230" s="47">
        <v>15</v>
      </c>
    </row>
    <row r="231" spans="1:3" ht="17.25" x14ac:dyDescent="0.3">
      <c r="A231" s="30" t="s">
        <v>177</v>
      </c>
      <c r="B231" s="29" t="s">
        <v>447</v>
      </c>
      <c r="C231" s="47">
        <v>12</v>
      </c>
    </row>
    <row r="232" spans="1:3" ht="17.25" x14ac:dyDescent="0.3">
      <c r="A232" s="30" t="s">
        <v>178</v>
      </c>
      <c r="B232" s="29" t="s">
        <v>448</v>
      </c>
      <c r="C232" s="47"/>
    </row>
    <row r="233" spans="1:3" ht="17.25" x14ac:dyDescent="0.3">
      <c r="A233" s="30" t="s">
        <v>179</v>
      </c>
      <c r="B233" s="29" t="s">
        <v>449</v>
      </c>
      <c r="C233" s="47">
        <v>4</v>
      </c>
    </row>
    <row r="234" spans="1:3" ht="17.25" x14ac:dyDescent="0.3">
      <c r="A234" s="30" t="s">
        <v>180</v>
      </c>
      <c r="B234" s="29" t="s">
        <v>450</v>
      </c>
      <c r="C234" s="47"/>
    </row>
    <row r="235" spans="1:3" ht="17.25" x14ac:dyDescent="0.3">
      <c r="A235" s="30" t="s">
        <v>181</v>
      </c>
      <c r="B235" s="29" t="s">
        <v>451</v>
      </c>
      <c r="C235" s="47"/>
    </row>
    <row r="236" spans="1:3" ht="17.25" x14ac:dyDescent="0.3">
      <c r="A236" s="31" t="s">
        <v>182</v>
      </c>
      <c r="B236" s="29" t="s">
        <v>453</v>
      </c>
      <c r="C236" s="47"/>
    </row>
    <row r="237" spans="1:3" ht="17.25" x14ac:dyDescent="0.3">
      <c r="A237" s="31" t="s">
        <v>183</v>
      </c>
      <c r="B237" s="29" t="s">
        <v>454</v>
      </c>
      <c r="C237" s="47">
        <v>24</v>
      </c>
    </row>
    <row r="238" spans="1:3" ht="17.25" x14ac:dyDescent="0.3">
      <c r="A238" s="30" t="s">
        <v>184</v>
      </c>
      <c r="B238" s="29" t="s">
        <v>455</v>
      </c>
      <c r="C238" s="47"/>
    </row>
    <row r="239" spans="1:3" ht="17.25" x14ac:dyDescent="0.3">
      <c r="A239" s="30" t="s">
        <v>185</v>
      </c>
      <c r="B239" s="29" t="s">
        <v>456</v>
      </c>
      <c r="C239" s="47"/>
    </row>
    <row r="240" spans="1:3" ht="17.25" x14ac:dyDescent="0.3">
      <c r="A240" s="30" t="s">
        <v>186</v>
      </c>
      <c r="B240" s="29" t="s">
        <v>457</v>
      </c>
      <c r="C240" s="47"/>
    </row>
    <row r="241" spans="1:3" ht="17.25" x14ac:dyDescent="0.3">
      <c r="A241" s="30" t="s">
        <v>187</v>
      </c>
      <c r="B241" s="29" t="s">
        <v>458</v>
      </c>
      <c r="C241" s="47"/>
    </row>
    <row r="242" spans="1:3" ht="17.25" x14ac:dyDescent="0.3">
      <c r="A242" s="30" t="s">
        <v>188</v>
      </c>
      <c r="B242" s="29" t="s">
        <v>459</v>
      </c>
      <c r="C242" s="47"/>
    </row>
    <row r="243" spans="1:3" ht="17.25" x14ac:dyDescent="0.3">
      <c r="A243" s="30" t="s">
        <v>648</v>
      </c>
      <c r="B243" s="29" t="s">
        <v>460</v>
      </c>
      <c r="C243" s="47"/>
    </row>
    <row r="244" spans="1:3" ht="17.25" x14ac:dyDescent="0.3">
      <c r="A244" s="30" t="s">
        <v>649</v>
      </c>
      <c r="B244" s="29" t="s">
        <v>461</v>
      </c>
      <c r="C244" s="47"/>
    </row>
    <row r="245" spans="1:3" ht="17.25" x14ac:dyDescent="0.3">
      <c r="A245" s="30" t="s">
        <v>650</v>
      </c>
      <c r="B245" s="29" t="s">
        <v>462</v>
      </c>
      <c r="C245" s="47"/>
    </row>
    <row r="246" spans="1:3" ht="17.25" x14ac:dyDescent="0.3">
      <c r="A246" s="30" t="s">
        <v>651</v>
      </c>
      <c r="B246" s="29" t="s">
        <v>463</v>
      </c>
      <c r="C246" s="47"/>
    </row>
    <row r="247" spans="1:3" ht="17.25" x14ac:dyDescent="0.3">
      <c r="A247" s="30" t="s">
        <v>189</v>
      </c>
      <c r="B247" s="29" t="s">
        <v>465</v>
      </c>
      <c r="C247" s="47"/>
    </row>
    <row r="248" spans="1:3" ht="17.25" x14ac:dyDescent="0.3">
      <c r="A248" s="30" t="s">
        <v>652</v>
      </c>
      <c r="B248" s="29" t="s">
        <v>466</v>
      </c>
      <c r="C248" s="47"/>
    </row>
    <row r="249" spans="1:3" ht="17.25" x14ac:dyDescent="0.3">
      <c r="A249" s="30" t="s">
        <v>190</v>
      </c>
      <c r="B249" s="29" t="s">
        <v>467</v>
      </c>
      <c r="C249" s="47"/>
    </row>
    <row r="250" spans="1:3" ht="17.25" x14ac:dyDescent="0.3">
      <c r="A250" s="30" t="s">
        <v>191</v>
      </c>
      <c r="B250" s="29" t="s">
        <v>468</v>
      </c>
      <c r="C250" s="47"/>
    </row>
    <row r="251" spans="1:3" ht="17.25" x14ac:dyDescent="0.3">
      <c r="A251" s="30" t="s">
        <v>192</v>
      </c>
      <c r="B251" s="29" t="s">
        <v>469</v>
      </c>
      <c r="C251" s="47"/>
    </row>
    <row r="252" spans="1:3" ht="17.25" x14ac:dyDescent="0.3">
      <c r="A252" s="30" t="s">
        <v>193</v>
      </c>
      <c r="B252" s="29" t="s">
        <v>470</v>
      </c>
      <c r="C252" s="47"/>
    </row>
    <row r="253" spans="1:3" ht="17.25" x14ac:dyDescent="0.3">
      <c r="A253" s="30" t="s">
        <v>194</v>
      </c>
      <c r="B253" s="29" t="s">
        <v>471</v>
      </c>
      <c r="C253" s="47"/>
    </row>
    <row r="254" spans="1:3" ht="17.25" x14ac:dyDescent="0.3">
      <c r="A254" s="30" t="s">
        <v>195</v>
      </c>
      <c r="B254" s="29" t="s">
        <v>472</v>
      </c>
      <c r="C254" s="47">
        <v>12</v>
      </c>
    </row>
    <row r="255" spans="1:3" ht="17.25" x14ac:dyDescent="0.3">
      <c r="A255" s="30" t="s">
        <v>653</v>
      </c>
      <c r="B255" s="29"/>
      <c r="C255" s="47"/>
    </row>
    <row r="256" spans="1:3" ht="17.25" x14ac:dyDescent="0.3">
      <c r="A256" s="30" t="s">
        <v>196</v>
      </c>
      <c r="B256" s="29" t="s">
        <v>473</v>
      </c>
      <c r="C256" s="47"/>
    </row>
    <row r="257" spans="1:3" ht="17.25" x14ac:dyDescent="0.3">
      <c r="A257" s="30" t="s">
        <v>197</v>
      </c>
      <c r="B257" s="29" t="s">
        <v>474</v>
      </c>
      <c r="C257" s="47"/>
    </row>
    <row r="258" spans="1:3" ht="17.25" x14ac:dyDescent="0.3">
      <c r="A258" s="30" t="s">
        <v>654</v>
      </c>
      <c r="B258" s="29" t="s">
        <v>475</v>
      </c>
      <c r="C258" s="47"/>
    </row>
    <row r="259" spans="1:3" ht="17.25" x14ac:dyDescent="0.3">
      <c r="A259" s="30" t="s">
        <v>198</v>
      </c>
      <c r="B259" s="29" t="s">
        <v>476</v>
      </c>
      <c r="C259" s="47"/>
    </row>
    <row r="260" spans="1:3" ht="17.25" x14ac:dyDescent="0.3">
      <c r="A260" s="30" t="s">
        <v>655</v>
      </c>
      <c r="B260" s="29"/>
      <c r="C260" s="47"/>
    </row>
    <row r="261" spans="1:3" ht="17.25" x14ac:dyDescent="0.3">
      <c r="A261" s="30" t="s">
        <v>656</v>
      </c>
      <c r="B261" s="29" t="s">
        <v>477</v>
      </c>
      <c r="C261" s="47"/>
    </row>
    <row r="262" spans="1:3" ht="17.25" x14ac:dyDescent="0.3">
      <c r="A262" s="30" t="s">
        <v>657</v>
      </c>
      <c r="B262" s="29" t="s">
        <v>478</v>
      </c>
      <c r="C262" s="47"/>
    </row>
    <row r="263" spans="1:3" ht="17.25" x14ac:dyDescent="0.3">
      <c r="A263" s="30" t="s">
        <v>199</v>
      </c>
      <c r="B263" s="29" t="s">
        <v>479</v>
      </c>
      <c r="C263" s="47"/>
    </row>
    <row r="264" spans="1:3" ht="17.25" x14ac:dyDescent="0.3">
      <c r="A264" s="30" t="s">
        <v>658</v>
      </c>
      <c r="B264" s="29" t="s">
        <v>480</v>
      </c>
      <c r="C264" s="47"/>
    </row>
    <row r="265" spans="1:3" ht="17.25" x14ac:dyDescent="0.3">
      <c r="A265" s="30" t="s">
        <v>659</v>
      </c>
      <c r="B265" s="29" t="s">
        <v>481</v>
      </c>
      <c r="C265" s="47"/>
    </row>
    <row r="266" spans="1:3" ht="17.25" x14ac:dyDescent="0.3">
      <c r="A266" s="30" t="s">
        <v>200</v>
      </c>
      <c r="B266" s="29" t="s">
        <v>482</v>
      </c>
      <c r="C266" s="47">
        <v>16</v>
      </c>
    </row>
    <row r="267" spans="1:3" ht="17.25" x14ac:dyDescent="0.3">
      <c r="A267" s="30" t="s">
        <v>201</v>
      </c>
      <c r="B267" s="29" t="s">
        <v>483</v>
      </c>
      <c r="C267" s="47">
        <v>8</v>
      </c>
    </row>
    <row r="268" spans="1:3" ht="17.25" x14ac:dyDescent="0.3">
      <c r="A268" s="30" t="s">
        <v>202</v>
      </c>
      <c r="B268" s="29" t="s">
        <v>485</v>
      </c>
      <c r="C268" s="47">
        <v>8</v>
      </c>
    </row>
    <row r="269" spans="1:3" ht="17.25" x14ac:dyDescent="0.3">
      <c r="A269" s="30" t="s">
        <v>203</v>
      </c>
      <c r="B269" s="29" t="s">
        <v>486</v>
      </c>
      <c r="C269" s="47"/>
    </row>
    <row r="270" spans="1:3" ht="17.25" x14ac:dyDescent="0.3">
      <c r="A270" s="30" t="s">
        <v>204</v>
      </c>
      <c r="B270" s="29" t="s">
        <v>487</v>
      </c>
      <c r="C270" s="47"/>
    </row>
    <row r="271" spans="1:3" ht="17.25" x14ac:dyDescent="0.3">
      <c r="A271" s="30" t="s">
        <v>205</v>
      </c>
      <c r="B271" s="29" t="s">
        <v>488</v>
      </c>
      <c r="C271" s="47"/>
    </row>
    <row r="272" spans="1:3" ht="17.25" x14ac:dyDescent="0.3">
      <c r="A272" s="30" t="s">
        <v>660</v>
      </c>
      <c r="B272" s="29" t="s">
        <v>489</v>
      </c>
      <c r="C272" s="47"/>
    </row>
    <row r="273" spans="1:3" ht="17.25" x14ac:dyDescent="0.3">
      <c r="A273" s="30" t="s">
        <v>206</v>
      </c>
      <c r="B273" s="29" t="s">
        <v>490</v>
      </c>
      <c r="C273" s="47"/>
    </row>
    <row r="274" spans="1:3" ht="17.25" x14ac:dyDescent="0.3">
      <c r="A274" s="30" t="s">
        <v>661</v>
      </c>
      <c r="B274" s="29" t="s">
        <v>517</v>
      </c>
      <c r="C274" s="47"/>
    </row>
    <row r="275" spans="1:3" ht="17.25" x14ac:dyDescent="0.3">
      <c r="A275" s="30" t="s">
        <v>662</v>
      </c>
      <c r="B275" s="29" t="s">
        <v>491</v>
      </c>
      <c r="C275" s="47"/>
    </row>
    <row r="276" spans="1:3" ht="17.25" x14ac:dyDescent="0.3">
      <c r="A276" s="30" t="s">
        <v>207</v>
      </c>
      <c r="B276" s="29" t="s">
        <v>492</v>
      </c>
      <c r="C276" s="47">
        <v>4</v>
      </c>
    </row>
    <row r="277" spans="1:3" ht="17.25" x14ac:dyDescent="0.3">
      <c r="A277" s="30" t="s">
        <v>663</v>
      </c>
      <c r="B277" s="29" t="s">
        <v>246</v>
      </c>
      <c r="C277" s="47"/>
    </row>
    <row r="278" spans="1:3" ht="17.25" x14ac:dyDescent="0.3">
      <c r="A278" s="30" t="s">
        <v>664</v>
      </c>
      <c r="B278" s="29" t="s">
        <v>284</v>
      </c>
      <c r="C278" s="47">
        <v>8</v>
      </c>
    </row>
    <row r="279" spans="1:3" ht="17.25" x14ac:dyDescent="0.3">
      <c r="A279" s="30" t="s">
        <v>665</v>
      </c>
      <c r="B279" s="29" t="s">
        <v>299</v>
      </c>
      <c r="C279" s="47"/>
    </row>
    <row r="280" spans="1:3" ht="17.25" x14ac:dyDescent="0.3">
      <c r="A280" s="30" t="s">
        <v>666</v>
      </c>
      <c r="B280" s="29" t="s">
        <v>332</v>
      </c>
      <c r="C280" s="47"/>
    </row>
    <row r="281" spans="1:3" ht="17.25" x14ac:dyDescent="0.3">
      <c r="A281" s="30" t="s">
        <v>667</v>
      </c>
      <c r="B281" s="29" t="s">
        <v>464</v>
      </c>
      <c r="C281" s="47"/>
    </row>
    <row r="282" spans="1:3" ht="17.25" x14ac:dyDescent="0.3">
      <c r="A282" s="30" t="s">
        <v>668</v>
      </c>
      <c r="B282" s="29" t="s">
        <v>510</v>
      </c>
      <c r="C282" s="47"/>
    </row>
    <row r="283" spans="1:3" ht="17.25" x14ac:dyDescent="0.3">
      <c r="A283" s="30" t="s">
        <v>208</v>
      </c>
      <c r="B283" s="29" t="s">
        <v>493</v>
      </c>
      <c r="C283" s="47"/>
    </row>
    <row r="284" spans="1:3" ht="17.25" x14ac:dyDescent="0.3">
      <c r="A284" s="30" t="s">
        <v>669</v>
      </c>
      <c r="B284" s="29" t="s">
        <v>494</v>
      </c>
      <c r="C284" s="47"/>
    </row>
    <row r="285" spans="1:3" ht="17.25" x14ac:dyDescent="0.3">
      <c r="A285" s="30" t="s">
        <v>209</v>
      </c>
      <c r="B285" s="29" t="s">
        <v>495</v>
      </c>
      <c r="C285" s="47">
        <v>8</v>
      </c>
    </row>
    <row r="286" spans="1:3" ht="17.25" x14ac:dyDescent="0.3">
      <c r="A286" s="30" t="s">
        <v>210</v>
      </c>
      <c r="B286" s="29" t="s">
        <v>496</v>
      </c>
      <c r="C286" s="47"/>
    </row>
    <row r="287" spans="1:3" ht="17.25" x14ac:dyDescent="0.3">
      <c r="A287" s="30" t="s">
        <v>211</v>
      </c>
      <c r="B287" s="29" t="s">
        <v>497</v>
      </c>
      <c r="C287" s="47"/>
    </row>
    <row r="288" spans="1:3" ht="17.25" x14ac:dyDescent="0.3">
      <c r="A288" s="30" t="s">
        <v>670</v>
      </c>
      <c r="B288" s="29" t="s">
        <v>671</v>
      </c>
      <c r="C288" s="47"/>
    </row>
    <row r="289" spans="1:3" ht="17.25" x14ac:dyDescent="0.3">
      <c r="A289" s="30" t="s">
        <v>212</v>
      </c>
      <c r="B289" s="29" t="s">
        <v>499</v>
      </c>
      <c r="C289" s="47"/>
    </row>
    <row r="290" spans="1:3" ht="17.25" x14ac:dyDescent="0.3">
      <c r="A290" s="30" t="s">
        <v>672</v>
      </c>
      <c r="B290" s="29" t="s">
        <v>516</v>
      </c>
      <c r="C290" s="47">
        <v>7</v>
      </c>
    </row>
    <row r="291" spans="1:3" ht="17.25" x14ac:dyDescent="0.3">
      <c r="A291" s="30" t="s">
        <v>213</v>
      </c>
      <c r="B291" s="29" t="s">
        <v>500</v>
      </c>
      <c r="C291" s="47"/>
    </row>
    <row r="292" spans="1:3" ht="17.25" x14ac:dyDescent="0.3">
      <c r="A292" s="30" t="s">
        <v>214</v>
      </c>
      <c r="B292" s="29" t="s">
        <v>501</v>
      </c>
      <c r="C292" s="47"/>
    </row>
    <row r="293" spans="1:3" ht="17.25" x14ac:dyDescent="0.3">
      <c r="A293" s="30" t="s">
        <v>673</v>
      </c>
      <c r="B293" s="29" t="s">
        <v>498</v>
      </c>
      <c r="C293" s="47"/>
    </row>
    <row r="294" spans="1:3" ht="17.25" x14ac:dyDescent="0.3">
      <c r="A294" s="30" t="s">
        <v>215</v>
      </c>
      <c r="B294" s="29" t="s">
        <v>502</v>
      </c>
      <c r="C294" s="47">
        <v>16</v>
      </c>
    </row>
    <row r="295" spans="1:3" ht="17.25" x14ac:dyDescent="0.3">
      <c r="A295" s="30" t="s">
        <v>216</v>
      </c>
      <c r="B295" s="29" t="s">
        <v>503</v>
      </c>
      <c r="C295" s="47"/>
    </row>
    <row r="296" spans="1:3" ht="17.25" x14ac:dyDescent="0.3">
      <c r="A296" s="30" t="s">
        <v>217</v>
      </c>
      <c r="B296" s="29" t="s">
        <v>504</v>
      </c>
      <c r="C296" s="47">
        <v>7</v>
      </c>
    </row>
    <row r="297" spans="1:3" ht="17.25" x14ac:dyDescent="0.3">
      <c r="A297" s="30" t="s">
        <v>674</v>
      </c>
      <c r="B297" s="29" t="s">
        <v>248</v>
      </c>
      <c r="C297" s="47"/>
    </row>
    <row r="298" spans="1:3" ht="17.25" x14ac:dyDescent="0.3">
      <c r="A298" s="30" t="s">
        <v>675</v>
      </c>
      <c r="B298" s="29" t="s">
        <v>260</v>
      </c>
      <c r="C298" s="47"/>
    </row>
    <row r="299" spans="1:3" ht="17.25" x14ac:dyDescent="0.3">
      <c r="A299" s="30" t="s">
        <v>676</v>
      </c>
      <c r="B299" s="29" t="s">
        <v>304</v>
      </c>
      <c r="C299" s="47"/>
    </row>
    <row r="300" spans="1:3" ht="17.25" x14ac:dyDescent="0.3">
      <c r="A300" s="30" t="s">
        <v>677</v>
      </c>
      <c r="B300" s="29" t="s">
        <v>397</v>
      </c>
      <c r="C300" s="47"/>
    </row>
    <row r="301" spans="1:3" ht="17.25" x14ac:dyDescent="0.3">
      <c r="A301" s="30" t="s">
        <v>678</v>
      </c>
      <c r="B301" s="29" t="s">
        <v>293</v>
      </c>
      <c r="C301" s="47"/>
    </row>
    <row r="302" spans="1:3" ht="17.25" x14ac:dyDescent="0.3">
      <c r="A302" s="30" t="s">
        <v>218</v>
      </c>
      <c r="B302" s="29" t="s">
        <v>505</v>
      </c>
      <c r="C302" s="47"/>
    </row>
    <row r="303" spans="1:3" ht="17.25" x14ac:dyDescent="0.3">
      <c r="A303" s="30" t="s">
        <v>679</v>
      </c>
      <c r="B303" s="29" t="s">
        <v>350</v>
      </c>
      <c r="C303" s="47"/>
    </row>
    <row r="304" spans="1:3" ht="17.25" x14ac:dyDescent="0.3">
      <c r="A304" s="30" t="s">
        <v>680</v>
      </c>
      <c r="B304" s="29" t="s">
        <v>681</v>
      </c>
      <c r="C304" s="47"/>
    </row>
    <row r="305" spans="1:3" ht="17.25" x14ac:dyDescent="0.3">
      <c r="A305" s="30" t="s">
        <v>682</v>
      </c>
      <c r="B305" s="29" t="s">
        <v>506</v>
      </c>
      <c r="C305" s="47"/>
    </row>
    <row r="306" spans="1:3" ht="17.25" x14ac:dyDescent="0.3">
      <c r="A306" s="30" t="s">
        <v>219</v>
      </c>
      <c r="B306" s="29" t="s">
        <v>507</v>
      </c>
      <c r="C306" s="47"/>
    </row>
    <row r="307" spans="1:3" ht="17.25" x14ac:dyDescent="0.3">
      <c r="A307" s="30" t="s">
        <v>683</v>
      </c>
      <c r="B307" s="29" t="s">
        <v>508</v>
      </c>
      <c r="C307" s="47"/>
    </row>
    <row r="308" spans="1:3" ht="17.25" x14ac:dyDescent="0.3">
      <c r="A308" s="30" t="s">
        <v>684</v>
      </c>
      <c r="B308" s="29" t="s">
        <v>509</v>
      </c>
      <c r="C308" s="47"/>
    </row>
    <row r="309" spans="1:3" ht="17.25" x14ac:dyDescent="0.3">
      <c r="A309" s="30" t="s">
        <v>685</v>
      </c>
      <c r="B309" s="29" t="s">
        <v>514</v>
      </c>
      <c r="C309" s="47"/>
    </row>
    <row r="310" spans="1:3" ht="17.25" x14ac:dyDescent="0.3">
      <c r="A310" s="30" t="s">
        <v>686</v>
      </c>
      <c r="B310" s="29" t="s">
        <v>511</v>
      </c>
      <c r="C310" s="47"/>
    </row>
    <row r="311" spans="1:3" ht="17.25" x14ac:dyDescent="0.3">
      <c r="A311" s="30" t="s">
        <v>687</v>
      </c>
      <c r="B311" s="29" t="s">
        <v>303</v>
      </c>
      <c r="C311" s="47">
        <v>9</v>
      </c>
    </row>
    <row r="312" spans="1:3" ht="17.25" x14ac:dyDescent="0.3">
      <c r="A312" s="30" t="s">
        <v>688</v>
      </c>
      <c r="B312" s="29" t="s">
        <v>328</v>
      </c>
      <c r="C312" s="47"/>
    </row>
    <row r="313" spans="1:3" ht="17.25" x14ac:dyDescent="0.3">
      <c r="A313" s="30" t="s">
        <v>689</v>
      </c>
      <c r="B313" s="29" t="s">
        <v>352</v>
      </c>
      <c r="C313" s="47"/>
    </row>
    <row r="314" spans="1:3" ht="17.25" x14ac:dyDescent="0.3">
      <c r="A314" s="30" t="s">
        <v>690</v>
      </c>
      <c r="B314" s="29" t="s">
        <v>484</v>
      </c>
      <c r="C314" s="47">
        <v>4</v>
      </c>
    </row>
    <row r="315" spans="1:3" ht="17.25" x14ac:dyDescent="0.3">
      <c r="A315" s="30" t="s">
        <v>691</v>
      </c>
      <c r="B315" s="29" t="s">
        <v>528</v>
      </c>
      <c r="C315" s="47">
        <v>11</v>
      </c>
    </row>
    <row r="316" spans="1:3" ht="17.25" x14ac:dyDescent="0.3">
      <c r="A316" s="30" t="s">
        <v>692</v>
      </c>
      <c r="B316" s="29" t="s">
        <v>537</v>
      </c>
      <c r="C316" s="47"/>
    </row>
    <row r="317" spans="1:3" ht="17.25" x14ac:dyDescent="0.3">
      <c r="A317" s="30" t="s">
        <v>693</v>
      </c>
      <c r="B317" s="29" t="s">
        <v>694</v>
      </c>
      <c r="C317" s="47"/>
    </row>
    <row r="318" spans="1:3" ht="17.25" x14ac:dyDescent="0.3">
      <c r="A318" s="30" t="s">
        <v>695</v>
      </c>
      <c r="B318" s="29" t="s">
        <v>512</v>
      </c>
      <c r="C318" s="47"/>
    </row>
    <row r="319" spans="1:3" ht="17.25" x14ac:dyDescent="0.3">
      <c r="A319" s="30" t="s">
        <v>696</v>
      </c>
      <c r="B319" s="29" t="s">
        <v>513</v>
      </c>
      <c r="C319" s="47"/>
    </row>
    <row r="320" spans="1:3" ht="17.25" x14ac:dyDescent="0.3">
      <c r="A320" s="30" t="s">
        <v>697</v>
      </c>
      <c r="B320" s="29" t="s">
        <v>515</v>
      </c>
      <c r="C320" s="47"/>
    </row>
    <row r="321" spans="1:3" ht="17.25" x14ac:dyDescent="0.3">
      <c r="A321" s="30" t="s">
        <v>220</v>
      </c>
      <c r="B321" s="29" t="s">
        <v>519</v>
      </c>
      <c r="C321" s="47"/>
    </row>
    <row r="322" spans="1:3" ht="17.25" x14ac:dyDescent="0.3">
      <c r="A322" s="30" t="s">
        <v>698</v>
      </c>
      <c r="B322" s="29" t="s">
        <v>520</v>
      </c>
      <c r="C322" s="47"/>
    </row>
    <row r="323" spans="1:3" ht="17.25" x14ac:dyDescent="0.3">
      <c r="A323" s="30" t="s">
        <v>221</v>
      </c>
      <c r="B323" s="29" t="s">
        <v>521</v>
      </c>
      <c r="C323" s="47"/>
    </row>
    <row r="324" spans="1:3" ht="17.25" x14ac:dyDescent="0.3">
      <c r="A324" s="30" t="s">
        <v>222</v>
      </c>
      <c r="B324" s="29" t="s">
        <v>522</v>
      </c>
      <c r="C324" s="47"/>
    </row>
    <row r="325" spans="1:3" ht="17.25" x14ac:dyDescent="0.3">
      <c r="A325" s="30" t="s">
        <v>223</v>
      </c>
      <c r="B325" s="29" t="s">
        <v>523</v>
      </c>
      <c r="C325" s="47">
        <v>12</v>
      </c>
    </row>
    <row r="326" spans="1:3" ht="17.25" x14ac:dyDescent="0.3">
      <c r="A326" s="30" t="s">
        <v>224</v>
      </c>
      <c r="B326" s="29" t="s">
        <v>524</v>
      </c>
      <c r="C326" s="47">
        <v>7</v>
      </c>
    </row>
    <row r="327" spans="1:3" ht="17.25" x14ac:dyDescent="0.3">
      <c r="A327" s="30" t="s">
        <v>699</v>
      </c>
      <c r="B327" s="29" t="s">
        <v>518</v>
      </c>
      <c r="C327" s="47">
        <v>16</v>
      </c>
    </row>
    <row r="328" spans="1:3" x14ac:dyDescent="0.25">
      <c r="A328" t="s">
        <v>700</v>
      </c>
      <c r="B328" s="34" t="s">
        <v>525</v>
      </c>
    </row>
    <row r="329" spans="1:3" x14ac:dyDescent="0.25">
      <c r="A329" t="s">
        <v>225</v>
      </c>
      <c r="B329" s="34" t="s">
        <v>526</v>
      </c>
    </row>
    <row r="330" spans="1:3" x14ac:dyDescent="0.25">
      <c r="A330" t="s">
        <v>226</v>
      </c>
      <c r="B330" s="34" t="s">
        <v>527</v>
      </c>
    </row>
    <row r="331" spans="1:3" x14ac:dyDescent="0.25">
      <c r="A331" t="s">
        <v>227</v>
      </c>
      <c r="B331" s="34" t="s">
        <v>529</v>
      </c>
      <c r="C331" s="34">
        <v>15</v>
      </c>
    </row>
    <row r="332" spans="1:3" x14ac:dyDescent="0.25">
      <c r="A332" t="s">
        <v>228</v>
      </c>
      <c r="B332" s="34" t="s">
        <v>530</v>
      </c>
      <c r="C332" s="34">
        <v>4</v>
      </c>
    </row>
    <row r="333" spans="1:3" x14ac:dyDescent="0.25">
      <c r="A333" t="s">
        <v>229</v>
      </c>
      <c r="B333" s="34" t="s">
        <v>531</v>
      </c>
      <c r="C333" s="34">
        <v>11</v>
      </c>
    </row>
    <row r="334" spans="1:3" x14ac:dyDescent="0.25">
      <c r="A334" t="s">
        <v>230</v>
      </c>
      <c r="B334" s="34" t="s">
        <v>532</v>
      </c>
      <c r="C334" s="34">
        <v>7</v>
      </c>
    </row>
    <row r="335" spans="1:3" x14ac:dyDescent="0.25">
      <c r="A335" t="s">
        <v>231</v>
      </c>
      <c r="B335" s="34" t="s">
        <v>533</v>
      </c>
      <c r="C335" s="34">
        <v>6</v>
      </c>
    </row>
    <row r="336" spans="1:3" x14ac:dyDescent="0.25">
      <c r="A336" t="s">
        <v>232</v>
      </c>
      <c r="B336" s="34" t="s">
        <v>534</v>
      </c>
      <c r="C336" s="34">
        <v>9</v>
      </c>
    </row>
    <row r="337" spans="1:2" x14ac:dyDescent="0.25">
      <c r="A337" t="s">
        <v>233</v>
      </c>
      <c r="B337" s="34" t="s">
        <v>535</v>
      </c>
    </row>
    <row r="338" spans="1:2" x14ac:dyDescent="0.25">
      <c r="A338" t="s">
        <v>701</v>
      </c>
      <c r="B338" s="34" t="s">
        <v>702</v>
      </c>
    </row>
    <row r="339" spans="1:2" x14ac:dyDescent="0.25">
      <c r="A339" t="s">
        <v>234</v>
      </c>
      <c r="B339" s="34" t="s">
        <v>536</v>
      </c>
    </row>
  </sheetData>
  <sortState ref="A3:B327">
    <sortCondition ref="A3"/>
  </sortState>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Travel Sheet Demo 1</vt:lpstr>
      <vt:lpstr>Travel Sheet Demo 2</vt:lpstr>
      <vt:lpstr>Travel Sheet Demo 3</vt:lpstr>
      <vt:lpstr>FCS Detail (Club Sports Only)</vt:lpstr>
      <vt:lpstr>Funding Categories</vt:lpstr>
      <vt:lpstr>Summary for Importing</vt:lpstr>
      <vt:lpst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Borges, Daniel Christian</cp:lastModifiedBy>
  <cp:lastPrinted>2018-07-23T16:45:33Z</cp:lastPrinted>
  <dcterms:created xsi:type="dcterms:W3CDTF">2017-07-13T15:13:08Z</dcterms:created>
  <dcterms:modified xsi:type="dcterms:W3CDTF">2018-07-24T13:49:31Z</dcterms:modified>
</cp:coreProperties>
</file>