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brandfon\Box\SASO Restricted\SAFAC\Budget Forms\2017-2018\"/>
    </mc:Choice>
  </mc:AlternateContent>
  <workbookProtection workbookPassword="8401" lockStructure="1"/>
  <bookViews>
    <workbookView xWindow="0" yWindow="435" windowWidth="28800" windowHeight="16200" tabRatio="500"/>
  </bookViews>
  <sheets>
    <sheet name="Instructions" sheetId="5" r:id="rId1"/>
    <sheet name="Cover Sheet" sheetId="1" r:id="rId2"/>
    <sheet name="Detail Sheet" sheetId="4" r:id="rId3"/>
    <sheet name="Funding Categories" sheetId="3" state="hidden" r:id="rId4"/>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30" i="4" l="1"/>
  <c r="F130" i="4"/>
  <c r="E130" i="4"/>
  <c r="G129" i="4"/>
  <c r="F129" i="4"/>
  <c r="E129" i="4"/>
  <c r="G128" i="4"/>
  <c r="F128" i="4"/>
  <c r="E128" i="4"/>
  <c r="G127" i="4"/>
  <c r="F127" i="4"/>
  <c r="E127" i="4"/>
  <c r="G126" i="4"/>
  <c r="F126" i="4"/>
  <c r="E126" i="4"/>
  <c r="G125" i="4"/>
  <c r="F125" i="4"/>
  <c r="E125" i="4"/>
  <c r="G124" i="4"/>
  <c r="F124" i="4"/>
  <c r="E124" i="4"/>
  <c r="G123" i="4"/>
  <c r="F123" i="4"/>
  <c r="E123" i="4"/>
  <c r="G122" i="4"/>
  <c r="F122" i="4"/>
  <c r="E122" i="4"/>
  <c r="G121" i="4"/>
  <c r="F121" i="4"/>
  <c r="E121" i="4"/>
  <c r="G120" i="4"/>
  <c r="F120" i="4"/>
  <c r="E120" i="4"/>
  <c r="G119" i="4"/>
  <c r="F119" i="4"/>
  <c r="E119" i="4"/>
  <c r="G118" i="4"/>
  <c r="F118" i="4"/>
  <c r="E118" i="4"/>
  <c r="G117" i="4"/>
  <c r="F117" i="4"/>
  <c r="E117" i="4"/>
  <c r="G7" i="4"/>
  <c r="F8"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F7"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6" i="4"/>
  <c r="F6" i="4"/>
  <c r="G6" i="4"/>
  <c r="D16" i="3"/>
  <c r="D24" i="3"/>
  <c r="D23" i="3"/>
  <c r="D21" i="3"/>
  <c r="D20" i="3"/>
  <c r="D19" i="3"/>
  <c r="D18" i="3"/>
  <c r="D17" i="3"/>
  <c r="D15" i="3"/>
  <c r="D14" i="3"/>
  <c r="D13" i="3"/>
  <c r="D12" i="3"/>
  <c r="D10" i="3"/>
  <c r="D9" i="3"/>
  <c r="D8" i="3"/>
  <c r="D7" i="3"/>
  <c r="D6" i="3"/>
  <c r="D5" i="3"/>
  <c r="D4" i="3"/>
  <c r="D11" i="3"/>
  <c r="D3" i="3"/>
  <c r="A15" i="1"/>
  <c r="A1" i="4"/>
  <c r="C15" i="1"/>
</calcChain>
</file>

<file path=xl/sharedStrings.xml><?xml version="1.0" encoding="utf-8"?>
<sst xmlns="http://schemas.openxmlformats.org/spreadsheetml/2006/main" count="95" uniqueCount="67">
  <si>
    <t>Organization Name</t>
  </si>
  <si>
    <t>OrgSync Membership</t>
  </si>
  <si>
    <t>Phone Number</t>
  </si>
  <si>
    <t>Email Address</t>
  </si>
  <si>
    <t>SAFAC Representative</t>
  </si>
  <si>
    <t>Date</t>
  </si>
  <si>
    <t>Organization Guiding Principles</t>
  </si>
  <si>
    <t>Item Detail</t>
  </si>
  <si>
    <t>Category</t>
  </si>
  <si>
    <t>Item #</t>
  </si>
  <si>
    <t>Other</t>
  </si>
  <si>
    <t xml:space="preserve">Rental Car </t>
  </si>
  <si>
    <t xml:space="preserve">Registration Fees </t>
  </si>
  <si>
    <t xml:space="preserve">Hotels </t>
  </si>
  <si>
    <t xml:space="preserve">Mileage </t>
  </si>
  <si>
    <t xml:space="preserve">Airfare </t>
  </si>
  <si>
    <t xml:space="preserve">T-shirts </t>
  </si>
  <si>
    <t xml:space="preserve">Entertainment </t>
  </si>
  <si>
    <t xml:space="preserve">Decorations </t>
  </si>
  <si>
    <t xml:space="preserve">Chapter Dues </t>
  </si>
  <si>
    <t xml:space="preserve">Coaches </t>
  </si>
  <si>
    <t xml:space="preserve">Computers </t>
  </si>
  <si>
    <t xml:space="preserve">Costumes </t>
  </si>
  <si>
    <t xml:space="preserve">Off-campus Facilities </t>
  </si>
  <si>
    <t xml:space="preserve">Office Supplies </t>
  </si>
  <si>
    <t xml:space="preserve">Practice Materials </t>
  </si>
  <si>
    <t xml:space="preserve">Production </t>
  </si>
  <si>
    <t xml:space="preserve">Props </t>
  </si>
  <si>
    <t xml:space="preserve">Uniforms </t>
  </si>
  <si>
    <t xml:space="preserve">Engineering Projects </t>
  </si>
  <si>
    <t>The signatures below certify that the organization requesting funding is
registered and in good standing with the Committee on Student Organizations.
All information and values are accurate. 
SAFAC reserves the right to deny funding for misrepresented requests.</t>
  </si>
  <si>
    <t>From the File menu, select "Save As…" and rename this form to the name of your student organization.</t>
  </si>
  <si>
    <t>When you have finished itemizing all requests, save and print both the Cover Sheet and Detail Sheet, as well as all supporting documentation, and meet with a SAFAC representative in the SAFAC office to review your budget.</t>
  </si>
  <si>
    <t>2017-2018</t>
  </si>
  <si>
    <t>SAFAC Budget Request</t>
  </si>
  <si>
    <t>Please read through these instructions before you begin your budget request. If you need assistance at any time, visit the SAFAC office in the Student Orgnization Suite, Shalala Student Center, Room 210H. You can also call us at (305) 284-6399 or email safac@miami.edu. All SAFAC guidelines and additional resources are available at miami.edu/safac.</t>
  </si>
  <si>
    <t>The due date for 2017-2018 budget requests is 3/2/18 at 5pm.</t>
  </si>
  <si>
    <t>Submit the electronic copy of your budget to OrgSync no later than one week before your scheduled presentation. The submission form can be found on the SAFAC portal's "Forms" tab: https://orgsync.com/55364/forms</t>
  </si>
  <si>
    <t>Present your budget to SAFAC. You may be asked questions for clarification. SAFAC will review your budget and post your approved request to your OrgSync page one week after your presentation.</t>
  </si>
  <si>
    <t>Organization President</t>
  </si>
  <si>
    <t>Organization Treasurer</t>
  </si>
  <si>
    <t>Organization Advisor</t>
  </si>
  <si>
    <t>Number of Units/Miles</t>
  </si>
  <si>
    <t>Funding Categories</t>
  </si>
  <si>
    <t>***DO NOT COPY AND PASTE FROM PREVIOUS BUDGETS***</t>
  </si>
  <si>
    <t>Price Per Unit/ Mileage Rate</t>
  </si>
  <si>
    <t>Unit</t>
  </si>
  <si>
    <t>Annual</t>
  </si>
  <si>
    <t>Amount Requested</t>
  </si>
  <si>
    <t>Amount Approved</t>
  </si>
  <si>
    <t>Total Amount Requested</t>
  </si>
  <si>
    <t>Total Amount Approved</t>
  </si>
  <si>
    <t>Cap</t>
  </si>
  <si>
    <t>SAFAC Budget Request Instructions</t>
  </si>
  <si>
    <t>Approved</t>
  </si>
  <si>
    <t>Not Approved</t>
  </si>
  <si>
    <t>Cap Type</t>
  </si>
  <si>
    <t>For each line item, enter the number of units/miles requested and the price per unit or milege rate. You can find the SAFAC guideline caps on our website, miami.edu/safac. The "Amount Requested" column will automatically calculate.</t>
  </si>
  <si>
    <t>After obtaining your SAFAC liaison's signature and approval, obtain all other necessary signatures, submit the physical budget to the Department of Student Activities and Student Organizations in the Shalala Student Center, Room 206, and schedule a budget presentation. SAFAC presentations are conducted Wednesdays from 2:30-5:00pm and last 15 minutes.</t>
  </si>
  <si>
    <t>Approved Units/Miles</t>
  </si>
  <si>
    <t xml:space="preserve">Committee Comments: </t>
  </si>
  <si>
    <t>Workday Program ID Number</t>
  </si>
  <si>
    <t>Click the "Cover Sheet" tab and enter your organization's information in all highlighted boxes.</t>
  </si>
  <si>
    <t>Click the "Detail Sheet" tab and enter your organization's Guiding Principles, found on your constitution. List your itemized requests in order of priority with your high-priority items listed first. You must number each new requested item.</t>
  </si>
  <si>
    <t>Capital item</t>
  </si>
  <si>
    <t>Food</t>
  </si>
  <si>
    <t>Security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</si>
</sst>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quot;$&quot;#,##0.000"/>
  </numFmts>
  <fonts count="26" x14ac:knownFonts="1">
    <font>
      <sz val="12"/>
      <color theme="1"/>
      <name val="Calibri"/>
      <family val="2"/>
      <scheme val="minor"/>
    </font>
    <font>
      <sz val="12"/>
      <color theme="1"/>
      <name val="Calibri"/>
      <family val="2"/>
      <scheme val="minor"/>
    </font>
    <font>
      <sz val="12"/>
      <color theme="1"/>
      <name val="Century Gothic"/>
      <family val="1"/>
    </font>
    <font>
      <u/>
      <sz val="12"/>
      <color theme="10"/>
      <name val="Calibri"/>
      <family val="2"/>
      <scheme val="minor"/>
    </font>
    <font>
      <u/>
      <sz val="12"/>
      <color theme="11"/>
      <name val="Calibri"/>
      <family val="2"/>
      <scheme val="minor"/>
    </font>
    <font>
      <sz val="10"/>
      <color rgb="FF006411"/>
      <name val="Century Gothic"/>
      <family val="1"/>
    </font>
    <font>
      <sz val="20"/>
      <color theme="1"/>
      <name val="Century Gothic"/>
      <family val="1"/>
    </font>
    <font>
      <sz val="8"/>
      <name val="Calibri"/>
      <family val="2"/>
      <scheme val="minor"/>
    </font>
    <font>
      <sz val="20"/>
      <color rgb="FFFF6600"/>
      <name val="Century Gothic"/>
      <family val="1"/>
    </font>
    <font>
      <sz val="12"/>
      <color rgb="FFFF6600"/>
      <name val="Century Gothic"/>
      <family val="1"/>
    </font>
    <font>
      <sz val="14"/>
      <color rgb="FFFF6600"/>
      <name val="Century Gothic"/>
      <family val="1"/>
    </font>
    <font>
      <sz val="12"/>
      <color rgb="FF006411"/>
      <name val="Century Gothic"/>
      <family val="1"/>
    </font>
    <font>
      <sz val="14"/>
      <color theme="1"/>
      <name val="Century Gothic"/>
      <family val="1"/>
    </font>
    <font>
      <sz val="30"/>
      <color theme="1"/>
      <name val="Century Gothic"/>
      <family val="1"/>
    </font>
    <font>
      <sz val="12"/>
      <color rgb="FFFF0000"/>
      <name val="Century Gothic"/>
      <family val="1"/>
    </font>
    <font>
      <sz val="28"/>
      <color theme="1"/>
      <name val="Century Gothic"/>
      <family val="1"/>
    </font>
    <font>
      <b/>
      <sz val="14"/>
      <color theme="1"/>
      <name val="Century Gothic"/>
      <family val="1"/>
    </font>
    <font>
      <b/>
      <sz val="12"/>
      <color rgb="FFFF0000"/>
      <name val="Century Gothic"/>
      <family val="1"/>
    </font>
    <font>
      <b/>
      <sz val="28"/>
      <color rgb="FF006411"/>
      <name val="Century Gothic"/>
      <family val="1"/>
    </font>
    <font>
      <b/>
      <sz val="35"/>
      <color theme="1"/>
      <name val="Century Gothic"/>
      <family val="1"/>
    </font>
    <font>
      <b/>
      <sz val="30"/>
      <color theme="1"/>
      <name val="Century Gothic"/>
      <family val="1"/>
    </font>
    <font>
      <b/>
      <sz val="26"/>
      <color rgb="FFFF6600"/>
      <name val="Century Gothic"/>
      <family val="1"/>
    </font>
    <font>
      <sz val="25"/>
      <color rgb="FFFF0000"/>
      <name val="Century Gothic"/>
      <family val="1"/>
    </font>
    <font>
      <sz val="25"/>
      <color rgb="FF006411"/>
      <name val="Century Gothic"/>
      <family val="1"/>
    </font>
    <font>
      <sz val="20"/>
      <color rgb="FF006411"/>
      <name val="Century Gothic"/>
      <family val="1"/>
    </font>
    <font>
      <sz val="12"/>
      <color theme="0"/>
      <name val="Century Gothic"/>
      <family val="1"/>
    </font>
  </fonts>
  <fills count="4">
    <fill>
      <patternFill patternType="none"/>
    </fill>
    <fill>
      <patternFill patternType="gray125"/>
    </fill>
    <fill>
      <patternFill patternType="solid">
        <fgColor theme="2"/>
        <bgColor indexed="64"/>
      </patternFill>
    </fill>
    <fill>
      <patternFill patternType="solid">
        <fgColor theme="9" tint="0.79998168889431442"/>
        <bgColor indexed="64"/>
      </patternFill>
    </fill>
  </fills>
  <borders count="2">
    <border>
      <left/>
      <right/>
      <top/>
      <bottom/>
      <diagonal/>
    </border>
    <border>
      <left/>
      <right/>
      <top/>
      <bottom style="thin">
        <color auto="1"/>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2">
    <xf numFmtId="0" fontId="0" fillId="0" borderId="0" xfId="0"/>
    <xf numFmtId="0" fontId="2" fillId="0" borderId="0" xfId="0" applyFont="1"/>
    <xf numFmtId="0" fontId="6" fillId="0" borderId="0" xfId="0" applyFont="1"/>
    <xf numFmtId="0" fontId="2" fillId="0" borderId="0" xfId="0" applyFont="1" applyAlignment="1">
      <alignment horizontal="center"/>
    </xf>
    <xf numFmtId="0" fontId="12" fillId="0" borderId="0" xfId="0" applyFont="1" applyAlignment="1">
      <alignment horizontal="center"/>
    </xf>
    <xf numFmtId="0" fontId="2" fillId="0" borderId="1" xfId="0" applyFont="1" applyBorder="1"/>
    <xf numFmtId="0" fontId="13" fillId="0" borderId="0" xfId="0" applyFont="1" applyAlignment="1">
      <alignment horizontal="center" vertical="top"/>
    </xf>
    <xf numFmtId="49" fontId="2" fillId="0" borderId="0" xfId="0" applyNumberFormat="1" applyFont="1"/>
    <xf numFmtId="49" fontId="12" fillId="0" borderId="0" xfId="0" applyNumberFormat="1" applyFont="1"/>
    <xf numFmtId="49" fontId="10" fillId="0" borderId="0" xfId="0" applyNumberFormat="1" applyFont="1" applyAlignment="1">
      <alignment horizontal="left"/>
    </xf>
    <xf numFmtId="49" fontId="9" fillId="0" borderId="0" xfId="0" applyNumberFormat="1" applyFont="1" applyAlignment="1">
      <alignment horizontal="left"/>
    </xf>
    <xf numFmtId="0" fontId="5" fillId="0" borderId="0" xfId="0" applyNumberFormat="1" applyFont="1" applyBorder="1" applyAlignment="1">
      <alignment horizontal="left"/>
    </xf>
    <xf numFmtId="0" fontId="2" fillId="0" borderId="0" xfId="0" applyFont="1" applyAlignment="1">
      <alignment vertical="center"/>
    </xf>
    <xf numFmtId="49" fontId="10" fillId="0" borderId="0" xfId="0" applyNumberFormat="1" applyFont="1" applyBorder="1" applyAlignment="1" applyProtection="1">
      <alignment horizontal="center"/>
      <protection locked="0"/>
    </xf>
    <xf numFmtId="0" fontId="11" fillId="0" borderId="0" xfId="0" applyNumberFormat="1" applyFont="1" applyAlignment="1">
      <alignment horizontal="center" vertical="center" wrapText="1"/>
    </xf>
    <xf numFmtId="0" fontId="11" fillId="0" borderId="0" xfId="0" applyNumberFormat="1" applyFont="1" applyAlignment="1">
      <alignment horizontal="left" vertical="center" wrapText="1"/>
    </xf>
    <xf numFmtId="164" fontId="11" fillId="2" borderId="0" xfId="1" applyNumberFormat="1" applyFont="1" applyFill="1" applyAlignment="1">
      <alignment horizontal="center" vertical="center" wrapText="1"/>
    </xf>
    <xf numFmtId="164" fontId="11" fillId="0" borderId="0" xfId="0" applyNumberFormat="1" applyFont="1" applyAlignment="1">
      <alignment horizontal="center" vertical="center" wrapText="1"/>
    </xf>
    <xf numFmtId="164" fontId="11" fillId="2" borderId="0" xfId="0" applyNumberFormat="1" applyFont="1" applyFill="1" applyAlignment="1">
      <alignment horizontal="center" vertical="center" wrapText="1"/>
    </xf>
    <xf numFmtId="0" fontId="2" fillId="0" borderId="0" xfId="0" applyFont="1" applyAlignment="1">
      <alignment horizontal="center"/>
    </xf>
    <xf numFmtId="165" fontId="2" fillId="0" borderId="0" xfId="0" applyNumberFormat="1" applyFont="1" applyAlignment="1">
      <alignment horizontal="center"/>
    </xf>
    <xf numFmtId="166" fontId="2" fillId="0" borderId="0" xfId="0" applyNumberFormat="1" applyFont="1" applyAlignment="1">
      <alignment horizontal="center"/>
    </xf>
    <xf numFmtId="165" fontId="2" fillId="0" borderId="0" xfId="0" applyNumberFormat="1" applyFont="1" applyFill="1" applyAlignment="1">
      <alignment horizontal="center"/>
    </xf>
    <xf numFmtId="0" fontId="15" fillId="0" borderId="0" xfId="0" applyFont="1" applyAlignment="1">
      <alignment vertical="center"/>
    </xf>
    <xf numFmtId="0" fontId="2" fillId="0" borderId="0" xfId="0" applyFont="1" applyAlignment="1">
      <alignment wrapText="1"/>
    </xf>
    <xf numFmtId="0" fontId="2" fillId="0" borderId="0" xfId="0" applyFont="1" applyAlignment="1">
      <alignment horizontal="left" vertical="center" wrapText="1" indent="1"/>
    </xf>
    <xf numFmtId="0" fontId="16" fillId="0" borderId="0" xfId="0" applyFont="1" applyAlignment="1">
      <alignment horizontal="center" vertical="center"/>
    </xf>
    <xf numFmtId="0" fontId="2" fillId="0" borderId="0" xfId="0" applyNumberFormat="1" applyFont="1" applyAlignment="1" applyProtection="1">
      <alignment horizontal="center"/>
      <protection locked="0"/>
    </xf>
    <xf numFmtId="0" fontId="2" fillId="0" borderId="0" xfId="0" applyNumberFormat="1"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24" fillId="0" borderId="0" xfId="0" applyFont="1" applyAlignment="1">
      <alignment vertical="center"/>
    </xf>
    <xf numFmtId="165" fontId="24" fillId="0" borderId="0" xfId="0" applyNumberFormat="1" applyFont="1" applyAlignment="1">
      <alignment horizontal="center" vertical="center"/>
    </xf>
    <xf numFmtId="0" fontId="24" fillId="0" borderId="0" xfId="0" applyFont="1"/>
    <xf numFmtId="164" fontId="2" fillId="0" borderId="0" xfId="0" applyNumberFormat="1" applyFont="1" applyAlignment="1" applyProtection="1">
      <alignment horizontal="right" indent="1"/>
      <protection locked="0"/>
    </xf>
    <xf numFmtId="164" fontId="14" fillId="2" borderId="0" xfId="0" applyNumberFormat="1" applyFont="1" applyFill="1" applyAlignment="1">
      <alignment horizontal="right" indent="1"/>
    </xf>
    <xf numFmtId="164" fontId="11" fillId="2" borderId="0" xfId="0" applyNumberFormat="1" applyFont="1" applyFill="1" applyAlignment="1">
      <alignment horizontal="right" indent="1"/>
    </xf>
    <xf numFmtId="0" fontId="2" fillId="0" borderId="0" xfId="0" applyFont="1" applyAlignment="1">
      <alignment horizontal="center"/>
    </xf>
    <xf numFmtId="0" fontId="5" fillId="0" borderId="0" xfId="0" applyNumberFormat="1" applyFont="1" applyBorder="1" applyAlignment="1">
      <alignment horizontal="center"/>
    </xf>
    <xf numFmtId="0" fontId="10" fillId="0" borderId="0" xfId="0" applyNumberFormat="1" applyFont="1" applyBorder="1" applyAlignment="1" applyProtection="1">
      <alignment horizontal="center"/>
      <protection locked="0"/>
    </xf>
    <xf numFmtId="0" fontId="21" fillId="0" borderId="0" xfId="0" applyNumberFormat="1" applyFont="1" applyAlignment="1">
      <alignment vertical="center" wrapText="1"/>
    </xf>
    <xf numFmtId="0" fontId="12" fillId="0" borderId="0" xfId="0" applyNumberFormat="1" applyFont="1" applyAlignment="1">
      <alignment vertical="center"/>
    </xf>
    <xf numFmtId="0" fontId="2" fillId="0" borderId="0" xfId="0" applyNumberFormat="1" applyFont="1" applyAlignment="1" applyProtection="1">
      <alignment vertical="center" wrapText="1"/>
      <protection locked="0"/>
    </xf>
    <xf numFmtId="0" fontId="11" fillId="2" borderId="0" xfId="0" applyNumberFormat="1" applyFont="1" applyFill="1" applyAlignment="1">
      <alignment horizontal="center" vertical="center" wrapText="1"/>
    </xf>
    <xf numFmtId="0" fontId="2" fillId="2" borderId="0" xfId="0" applyFont="1" applyFill="1" applyAlignment="1" applyProtection="1">
      <alignment horizontal="center"/>
      <protection locked="0"/>
    </xf>
    <xf numFmtId="0" fontId="2" fillId="2" borderId="0" xfId="0" applyNumberFormat="1" applyFont="1" applyFill="1" applyAlignment="1" applyProtection="1">
      <alignment horizontal="center"/>
    </xf>
    <xf numFmtId="0" fontId="14" fillId="0" borderId="0" xfId="0" applyNumberFormat="1" applyFont="1" applyAlignment="1" applyProtection="1">
      <alignment vertical="center" wrapText="1"/>
    </xf>
    <xf numFmtId="0" fontId="24" fillId="0" borderId="0" xfId="0" applyFont="1" applyAlignment="1">
      <alignment horizontal="center" vertical="center"/>
    </xf>
    <xf numFmtId="165" fontId="25" fillId="0" borderId="0" xfId="0" applyNumberFormat="1" applyFont="1" applyAlignment="1">
      <alignment horizontal="center"/>
    </xf>
    <xf numFmtId="0" fontId="11" fillId="2" borderId="0" xfId="1" applyNumberFormat="1" applyFont="1" applyFill="1" applyAlignment="1">
      <alignment horizontal="center" vertical="center" wrapText="1"/>
    </xf>
    <xf numFmtId="0" fontId="11" fillId="2" borderId="0" xfId="0" applyNumberFormat="1" applyFont="1" applyFill="1" applyAlignment="1">
      <alignment horizontal="center"/>
    </xf>
    <xf numFmtId="164" fontId="24" fillId="3" borderId="0" xfId="1" applyNumberFormat="1" applyFont="1" applyFill="1" applyAlignment="1">
      <alignment horizontal="center" vertical="center"/>
    </xf>
    <xf numFmtId="164" fontId="2" fillId="3" borderId="0" xfId="1" applyNumberFormat="1" applyFont="1" applyFill="1" applyAlignment="1">
      <alignment horizontal="center"/>
    </xf>
    <xf numFmtId="0" fontId="2" fillId="0" borderId="0" xfId="0" applyFont="1" applyAlignment="1">
      <alignment horizontal="center"/>
    </xf>
    <xf numFmtId="8" fontId="23" fillId="0" borderId="0" xfId="0" applyNumberFormat="1" applyFont="1" applyAlignment="1">
      <alignment horizontal="center" vertical="center"/>
    </xf>
    <xf numFmtId="0" fontId="18" fillId="0" borderId="0" xfId="0" applyFont="1" applyAlignment="1">
      <alignment horizontal="center" vertical="center"/>
    </xf>
    <xf numFmtId="0" fontId="2" fillId="0" borderId="0" xfId="0" applyFont="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xf>
    <xf numFmtId="0" fontId="12" fillId="0" borderId="0" xfId="0" applyFont="1" applyAlignment="1">
      <alignment horizontal="center"/>
    </xf>
    <xf numFmtId="8" fontId="22" fillId="0" borderId="0" xfId="0" applyNumberFormat="1" applyFont="1" applyAlignment="1">
      <alignment horizontal="center" vertical="center"/>
    </xf>
    <xf numFmtId="0" fontId="2" fillId="0" borderId="0" xfId="0" applyFont="1" applyAlignment="1">
      <alignment horizontal="center" vertical="center"/>
    </xf>
    <xf numFmtId="0" fontId="20" fillId="0" borderId="0" xfId="0" applyFont="1" applyAlignment="1">
      <alignment horizontal="center" vertical="top"/>
    </xf>
    <xf numFmtId="0" fontId="19" fillId="0" borderId="0" xfId="0" applyFont="1" applyAlignment="1">
      <alignment horizontal="center"/>
    </xf>
    <xf numFmtId="49" fontId="8" fillId="0" borderId="0" xfId="0" applyNumberFormat="1" applyFont="1" applyBorder="1" applyAlignment="1" applyProtection="1">
      <alignment horizontal="center"/>
      <protection locked="0"/>
    </xf>
    <xf numFmtId="0" fontId="5" fillId="0" borderId="0" xfId="0" applyNumberFormat="1" applyFont="1" applyBorder="1" applyAlignment="1">
      <alignment horizontal="center"/>
    </xf>
    <xf numFmtId="6" fontId="2" fillId="2" borderId="0" xfId="0" applyNumberFormat="1" applyFont="1" applyFill="1" applyAlignment="1">
      <alignment horizontal="left" vertical="top" wrapText="1"/>
    </xf>
    <xf numFmtId="0" fontId="10" fillId="0" borderId="0" xfId="0" applyNumberFormat="1" applyFont="1" applyBorder="1" applyAlignment="1" applyProtection="1">
      <alignment horizontal="center"/>
      <protection locked="0"/>
    </xf>
    <xf numFmtId="0" fontId="21" fillId="0" borderId="0" xfId="0" applyNumberFormat="1" applyFont="1" applyAlignment="1">
      <alignment horizontal="center" vertical="center" wrapText="1"/>
    </xf>
    <xf numFmtId="0" fontId="12" fillId="0" borderId="0" xfId="0" applyNumberFormat="1" applyFont="1" applyAlignment="1">
      <alignment horizontal="center" vertical="center"/>
    </xf>
    <xf numFmtId="0" fontId="2" fillId="0" borderId="0" xfId="0" applyNumberFormat="1" applyFont="1" applyAlignment="1" applyProtection="1">
      <alignment horizontal="center" vertical="center" wrapText="1"/>
      <protection locked="0"/>
    </xf>
    <xf numFmtId="0" fontId="14" fillId="0" borderId="0" xfId="0" applyNumberFormat="1" applyFont="1" applyAlignment="1" applyProtection="1">
      <alignment horizontal="center" vertical="center" wrapText="1"/>
    </xf>
  </cellXfs>
  <cellStyles count="6">
    <cellStyle name="Currency" xfId="1" builtinId="4"/>
    <cellStyle name="Followed Hyperlink" xfId="3" builtinId="9" hidden="1"/>
    <cellStyle name="Followed Hyperlink" xfId="5" builtinId="9" hidden="1"/>
    <cellStyle name="Hyperlink" xfId="2" builtinId="8" hidden="1"/>
    <cellStyle name="Hyperlink" xfId="4" builtinId="8" hidden="1"/>
    <cellStyle name="Normal" xfId="0" builtinId="0"/>
  </cellStyles>
  <dxfs count="1">
    <dxf>
      <fill>
        <patternFill>
          <bgColor theme="7" tint="0.79998168889431442"/>
        </patternFill>
      </fill>
    </dxf>
  </dxfs>
  <tableStyles count="0" defaultTableStyle="TableStyleMedium9" defaultPivotStyle="PivotStyleMedium7"/>
  <colors>
    <mruColors>
      <color rgb="FF006411"/>
      <color rgb="FF0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25400</xdr:colOff>
      <xdr:row>1</xdr:row>
      <xdr:rowOff>1140096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74900" cy="22830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tabSelected="1" workbookViewId="0">
      <selection sqref="A1:B1"/>
    </sheetView>
  </sheetViews>
  <sheetFormatPr defaultColWidth="0" defaultRowHeight="17.25" zeroHeight="1" x14ac:dyDescent="0.3"/>
  <cols>
    <col min="1" max="1" width="10.875" style="19" customWidth="1"/>
    <col min="2" max="2" width="120.875" style="24" customWidth="1"/>
    <col min="3" max="4" width="0" style="1" hidden="1" customWidth="1"/>
    <col min="5" max="16384" width="10.875" style="1" hidden="1"/>
  </cols>
  <sheetData>
    <row r="1" spans="1:4" ht="65.099999999999994" customHeight="1" x14ac:dyDescent="0.3">
      <c r="A1" s="55" t="s">
        <v>53</v>
      </c>
      <c r="B1" s="55"/>
      <c r="C1" s="23"/>
      <c r="D1" s="23"/>
    </row>
    <row r="2" spans="1:4" ht="69.95" customHeight="1" x14ac:dyDescent="0.3">
      <c r="A2" s="56" t="s">
        <v>35</v>
      </c>
      <c r="B2" s="56"/>
      <c r="C2" s="23"/>
      <c r="D2" s="23"/>
    </row>
    <row r="3" spans="1:4" ht="39.950000000000003" customHeight="1" x14ac:dyDescent="0.3">
      <c r="A3" s="57" t="s">
        <v>36</v>
      </c>
      <c r="B3" s="57"/>
      <c r="C3" s="23"/>
      <c r="D3" s="23"/>
    </row>
    <row r="4" spans="1:4" s="12" customFormat="1" ht="60" customHeight="1" x14ac:dyDescent="0.25">
      <c r="A4" s="26">
        <v>1</v>
      </c>
      <c r="B4" s="25" t="s">
        <v>31</v>
      </c>
    </row>
    <row r="5" spans="1:4" s="12" customFormat="1" ht="60" customHeight="1" x14ac:dyDescent="0.25">
      <c r="A5" s="26">
        <v>2</v>
      </c>
      <c r="B5" s="25" t="s">
        <v>62</v>
      </c>
    </row>
    <row r="6" spans="1:4" s="12" customFormat="1" ht="60" customHeight="1" x14ac:dyDescent="0.25">
      <c r="A6" s="26">
        <v>3</v>
      </c>
      <c r="B6" s="25" t="s">
        <v>63</v>
      </c>
    </row>
    <row r="7" spans="1:4" s="12" customFormat="1" ht="60" customHeight="1" x14ac:dyDescent="0.25">
      <c r="A7" s="26">
        <v>4</v>
      </c>
      <c r="B7" s="25" t="s">
        <v>57</v>
      </c>
    </row>
    <row r="8" spans="1:4" s="12" customFormat="1" ht="60" customHeight="1" x14ac:dyDescent="0.25">
      <c r="A8" s="26">
        <v>5</v>
      </c>
      <c r="B8" s="25" t="s">
        <v>32</v>
      </c>
    </row>
    <row r="9" spans="1:4" s="12" customFormat="1" ht="60" customHeight="1" x14ac:dyDescent="0.25">
      <c r="A9" s="26">
        <v>6</v>
      </c>
      <c r="B9" s="25" t="s">
        <v>58</v>
      </c>
    </row>
    <row r="10" spans="1:4" s="12" customFormat="1" ht="60" customHeight="1" x14ac:dyDescent="0.25">
      <c r="A10" s="26">
        <v>7</v>
      </c>
      <c r="B10" s="25" t="s">
        <v>37</v>
      </c>
    </row>
    <row r="11" spans="1:4" ht="60" customHeight="1" x14ac:dyDescent="0.3">
      <c r="A11" s="26">
        <v>8</v>
      </c>
      <c r="B11" s="25" t="s">
        <v>38</v>
      </c>
    </row>
    <row r="12" spans="1:4" hidden="1" x14ac:dyDescent="0.3"/>
  </sheetData>
  <sheetProtection password="8401" sheet="1" objects="1" scenarios="1" selectLockedCells="1"/>
  <mergeCells count="3">
    <mergeCell ref="A1:B1"/>
    <mergeCell ref="A2:B2"/>
    <mergeCell ref="A3:B3"/>
  </mergeCells>
  <phoneticPr fontId="7" type="noConversion"/>
  <pageMargins left="0.25" right="0.25" top="0.75" bottom="0.75" header="0.3" footer="0.3"/>
  <pageSetup scale="76"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
  <sheetViews>
    <sheetView showGridLines="0" workbookViewId="0">
      <selection activeCell="C6" sqref="C6"/>
    </sheetView>
  </sheetViews>
  <sheetFormatPr defaultColWidth="0" defaultRowHeight="17.25" zeroHeight="1" x14ac:dyDescent="0.3"/>
  <cols>
    <col min="1" max="2" width="30.875" style="1" customWidth="1"/>
    <col min="3" max="3" width="60.875" style="1" customWidth="1"/>
    <col min="4" max="16384" width="10.875" style="1" hidden="1"/>
  </cols>
  <sheetData>
    <row r="1" spans="1:3" ht="90" customHeight="1" x14ac:dyDescent="0.5">
      <c r="A1" s="58"/>
      <c r="B1" s="63" t="s">
        <v>34</v>
      </c>
      <c r="C1" s="63"/>
    </row>
    <row r="2" spans="1:3" ht="90" customHeight="1" x14ac:dyDescent="0.3">
      <c r="A2" s="58"/>
      <c r="B2" s="62" t="s">
        <v>33</v>
      </c>
      <c r="C2" s="62"/>
    </row>
    <row r="3" spans="1:3" ht="15" customHeight="1" x14ac:dyDescent="0.3">
      <c r="A3" s="3"/>
      <c r="B3" s="6"/>
      <c r="C3" s="6"/>
    </row>
    <row r="4" spans="1:3" s="7" customFormat="1" ht="50.1" customHeight="1" x14ac:dyDescent="0.35">
      <c r="A4" s="64"/>
      <c r="B4" s="64"/>
      <c r="C4" s="64"/>
    </row>
    <row r="5" spans="1:3" s="7" customFormat="1" ht="15" customHeight="1" x14ac:dyDescent="0.3">
      <c r="A5" s="65" t="s">
        <v>0</v>
      </c>
      <c r="B5" s="65"/>
      <c r="C5" s="65"/>
    </row>
    <row r="6" spans="1:3" s="8" customFormat="1" ht="24.95" customHeight="1" x14ac:dyDescent="0.25">
      <c r="A6" s="67"/>
      <c r="B6" s="67"/>
      <c r="C6" s="39"/>
    </row>
    <row r="7" spans="1:3" s="7" customFormat="1" ht="15" customHeight="1" x14ac:dyDescent="0.3">
      <c r="A7" s="65" t="s">
        <v>61</v>
      </c>
      <c r="B7" s="65"/>
      <c r="C7" s="38" t="s">
        <v>1</v>
      </c>
    </row>
    <row r="8" spans="1:3" s="9" customFormat="1" ht="24.95" customHeight="1" x14ac:dyDescent="0.25">
      <c r="A8" s="39"/>
      <c r="B8" s="39"/>
      <c r="C8" s="13"/>
    </row>
    <row r="9" spans="1:3" s="8" customFormat="1" ht="15" customHeight="1" x14ac:dyDescent="0.25">
      <c r="A9" s="38" t="s">
        <v>39</v>
      </c>
      <c r="B9" s="38" t="s">
        <v>2</v>
      </c>
      <c r="C9" s="38" t="s">
        <v>3</v>
      </c>
    </row>
    <row r="10" spans="1:3" s="10" customFormat="1" ht="24.95" customHeight="1" x14ac:dyDescent="0.3">
      <c r="A10" s="39"/>
      <c r="B10" s="39"/>
      <c r="C10" s="13"/>
    </row>
    <row r="11" spans="1:3" s="8" customFormat="1" ht="18" x14ac:dyDescent="0.25">
      <c r="A11" s="38" t="s">
        <v>40</v>
      </c>
      <c r="B11" s="38" t="s">
        <v>2</v>
      </c>
      <c r="C11" s="38" t="s">
        <v>3</v>
      </c>
    </row>
    <row r="12" spans="1:3" s="10" customFormat="1" ht="24.95" customHeight="1" x14ac:dyDescent="0.3">
      <c r="A12" s="39"/>
      <c r="B12" s="39"/>
      <c r="C12" s="13"/>
    </row>
    <row r="13" spans="1:3" s="7" customFormat="1" x14ac:dyDescent="0.3">
      <c r="A13" s="38" t="s">
        <v>41</v>
      </c>
      <c r="B13" s="38" t="s">
        <v>2</v>
      </c>
      <c r="C13" s="38" t="s">
        <v>3</v>
      </c>
    </row>
    <row r="14" spans="1:3" s="2" customFormat="1" ht="50.1" customHeight="1" x14ac:dyDescent="0.35">
      <c r="A14" s="59" t="s">
        <v>50</v>
      </c>
      <c r="B14" s="59"/>
      <c r="C14" s="4" t="s">
        <v>51</v>
      </c>
    </row>
    <row r="15" spans="1:3" ht="65.099999999999994" customHeight="1" x14ac:dyDescent="0.3">
      <c r="A15" s="60">
        <f>SUM('Detail Sheet'!E:E)</f>
        <v>0</v>
      </c>
      <c r="B15" s="60"/>
      <c r="C15" s="54">
        <f>SUM('Detail Sheet'!G:G)</f>
        <v>0</v>
      </c>
    </row>
    <row r="16" spans="1:3" ht="65.099999999999994" customHeight="1" x14ac:dyDescent="0.3">
      <c r="A16" s="66" t="s">
        <v>60</v>
      </c>
      <c r="B16" s="66"/>
      <c r="C16" s="66"/>
    </row>
    <row r="17" spans="1:3" s="12" customFormat="1" ht="150" customHeight="1" x14ac:dyDescent="0.25">
      <c r="A17" s="56" t="s">
        <v>30</v>
      </c>
      <c r="B17" s="61"/>
      <c r="C17" s="61"/>
    </row>
    <row r="18" spans="1:3" ht="24.95" customHeight="1" x14ac:dyDescent="0.3">
      <c r="A18" s="5"/>
      <c r="B18" s="5"/>
      <c r="C18" s="5"/>
    </row>
    <row r="19" spans="1:3" s="7" customFormat="1" x14ac:dyDescent="0.3">
      <c r="A19" s="11" t="s">
        <v>4</v>
      </c>
      <c r="B19" s="38"/>
      <c r="C19" s="38" t="s">
        <v>5</v>
      </c>
    </row>
    <row r="20" spans="1:3" s="5" customFormat="1" ht="24.95" customHeight="1" x14ac:dyDescent="0.3"/>
    <row r="21" spans="1:3" s="7" customFormat="1" x14ac:dyDescent="0.3">
      <c r="A21" s="11" t="s">
        <v>39</v>
      </c>
      <c r="B21" s="38"/>
      <c r="C21" s="38" t="s">
        <v>5</v>
      </c>
    </row>
    <row r="22" spans="1:3" s="5" customFormat="1" ht="24.95" customHeight="1" x14ac:dyDescent="0.3"/>
    <row r="23" spans="1:3" s="7" customFormat="1" x14ac:dyDescent="0.3">
      <c r="A23" s="11" t="s">
        <v>40</v>
      </c>
      <c r="B23" s="38"/>
      <c r="C23" s="38" t="s">
        <v>5</v>
      </c>
    </row>
    <row r="24" spans="1:3" s="5" customFormat="1" ht="24.95" customHeight="1" x14ac:dyDescent="0.3"/>
    <row r="25" spans="1:3" s="7" customFormat="1" x14ac:dyDescent="0.3">
      <c r="A25" s="11" t="s">
        <v>41</v>
      </c>
      <c r="B25" s="38"/>
      <c r="C25" s="38" t="s">
        <v>5</v>
      </c>
    </row>
    <row r="26" spans="1:3" hidden="1" x14ac:dyDescent="0.3"/>
  </sheetData>
  <sheetProtection password="8401" sheet="1" objects="1" scenarios="1" selectLockedCells="1"/>
  <mergeCells count="11">
    <mergeCell ref="A1:A2"/>
    <mergeCell ref="A14:B14"/>
    <mergeCell ref="A15:B15"/>
    <mergeCell ref="A17:C17"/>
    <mergeCell ref="B2:C2"/>
    <mergeCell ref="B1:C1"/>
    <mergeCell ref="A4:C4"/>
    <mergeCell ref="A5:C5"/>
    <mergeCell ref="A16:C16"/>
    <mergeCell ref="A7:B7"/>
    <mergeCell ref="A6:B6"/>
  </mergeCells>
  <phoneticPr fontId="7" type="noConversion"/>
  <conditionalFormatting sqref="A4:C4 A6 A8:C8 A10:C10 A12:C12 C6">
    <cfRule type="containsBlanks" dxfId="0" priority="2">
      <formula>LEN(TRIM(A4))=0</formula>
    </cfRule>
  </conditionalFormatting>
  <pageMargins left="0.25" right="0.25" top="0.5" bottom="0.5" header="0.3" footer="0.3"/>
  <pageSetup scale="78"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0"/>
  <sheetViews>
    <sheetView workbookViewId="0">
      <pane ySplit="5" topLeftCell="A6" activePane="bottomLeft" state="frozen"/>
      <selection pane="bottomLeft" activeCell="B9" sqref="B9"/>
    </sheetView>
  </sheetViews>
  <sheetFormatPr defaultColWidth="0" defaultRowHeight="17.25" zeroHeight="1" x14ac:dyDescent="0.3"/>
  <cols>
    <col min="1" max="1" width="7.375" style="30" customWidth="1"/>
    <col min="2" max="2" width="48.875" style="29" customWidth="1"/>
    <col min="3" max="3" width="11.875" style="30" customWidth="1"/>
    <col min="4" max="4" width="14.375" style="34" customWidth="1"/>
    <col min="5" max="5" width="13.875" style="35" customWidth="1"/>
    <col min="6" max="6" width="11.75" style="50" customWidth="1"/>
    <col min="7" max="7" width="13.875" style="36" customWidth="1"/>
    <col min="8" max="8" width="20.875" style="44" customWidth="1"/>
    <col min="9" max="9" width="8.375" style="44" bestFit="1" customWidth="1"/>
    <col min="10" max="16384" width="10.875" style="1" hidden="1"/>
  </cols>
  <sheetData>
    <row r="1" spans="1:9" s="40" customFormat="1" ht="65.099999999999994" customHeight="1" x14ac:dyDescent="0.25">
      <c r="A1" s="68" t="str">
        <f>'Cover Sheet'!A4:C4&amp;" Budget Request"</f>
        <v xml:space="preserve"> Budget Request</v>
      </c>
      <c r="B1" s="68"/>
      <c r="C1" s="68"/>
      <c r="D1" s="68"/>
      <c r="E1" s="68"/>
      <c r="F1" s="68"/>
      <c r="G1" s="68"/>
      <c r="H1" s="68"/>
      <c r="I1" s="68"/>
    </row>
    <row r="2" spans="1:9" s="41" customFormat="1" ht="24.95" customHeight="1" x14ac:dyDescent="0.25">
      <c r="A2" s="69" t="s">
        <v>6</v>
      </c>
      <c r="B2" s="69"/>
      <c r="C2" s="69"/>
      <c r="D2" s="69"/>
      <c r="E2" s="69"/>
      <c r="F2" s="69"/>
      <c r="G2" s="69"/>
      <c r="H2" s="69"/>
      <c r="I2" s="69"/>
    </row>
    <row r="3" spans="1:9" s="42" customFormat="1" ht="80.099999999999994" customHeight="1" x14ac:dyDescent="0.25">
      <c r="A3" s="70"/>
      <c r="B3" s="70"/>
      <c r="C3" s="70"/>
      <c r="D3" s="70"/>
      <c r="E3" s="70"/>
      <c r="F3" s="70"/>
      <c r="G3" s="70"/>
      <c r="H3" s="70"/>
      <c r="I3" s="70"/>
    </row>
    <row r="4" spans="1:9" s="46" customFormat="1" ht="24.95" customHeight="1" x14ac:dyDescent="0.25">
      <c r="A4" s="71" t="s">
        <v>44</v>
      </c>
      <c r="B4" s="71"/>
      <c r="C4" s="71"/>
      <c r="D4" s="71"/>
      <c r="E4" s="71"/>
      <c r="F4" s="71"/>
      <c r="G4" s="71"/>
      <c r="H4" s="71"/>
      <c r="I4" s="71"/>
    </row>
    <row r="5" spans="1:9" ht="39.950000000000003" customHeight="1" x14ac:dyDescent="0.3">
      <c r="A5" s="14" t="s">
        <v>9</v>
      </c>
      <c r="B5" s="15" t="s">
        <v>7</v>
      </c>
      <c r="C5" s="14" t="s">
        <v>42</v>
      </c>
      <c r="D5" s="17" t="s">
        <v>45</v>
      </c>
      <c r="E5" s="18" t="s">
        <v>48</v>
      </c>
      <c r="F5" s="49" t="s">
        <v>59</v>
      </c>
      <c r="G5" s="16" t="s">
        <v>49</v>
      </c>
      <c r="H5" s="43" t="s">
        <v>8</v>
      </c>
      <c r="I5" s="43" t="s">
        <v>64</v>
      </c>
    </row>
    <row r="6" spans="1:9" x14ac:dyDescent="0.3">
      <c r="A6" s="27"/>
      <c r="B6" s="28"/>
      <c r="C6" s="27"/>
      <c r="E6" s="35" t="str">
        <f>IF(OR(C6="",D6=""),"",C6*D6)</f>
        <v/>
      </c>
      <c r="F6" s="50" t="str">
        <f t="shared" ref="F6:F37" si="0">IF(H6="","",IF(H6="Not Approved",0,C6))</f>
        <v/>
      </c>
      <c r="G6" s="36" t="str">
        <f>IF(H6="Not Approved",0,IFERROR(IF(VLOOKUP(H6,'Funding Categories'!$A$3:$D$25,2)="Unit",D6*F6,IF(SUMIFS($E$6:E6,$H$6:H6,H6)&lt;VLOOKUP(H6,'Funding Categories'!$A$3:$D$25,3),D6*F6,IF(E6-(SUMIFS($E$6:E6,$H$6:H6,H6)-VLOOKUP(H6,'Funding Categories'!$A$3:$D$25,3))&lt;0,0,E6-(SUMIFS($E$6:E6,$H$6:H6,H6)-VLOOKUP(H6,'Funding Categories'!$A$3:$D$25,3))))),""))</f>
        <v/>
      </c>
      <c r="H6" s="45"/>
      <c r="I6" s="45"/>
    </row>
    <row r="7" spans="1:9" x14ac:dyDescent="0.3">
      <c r="A7" s="27"/>
      <c r="B7" s="28"/>
      <c r="C7" s="27"/>
      <c r="E7" s="35" t="str">
        <f t="shared" ref="E7:E70" si="1">IF(OR(C7="",D7=""),"",C7*D7)</f>
        <v/>
      </c>
      <c r="F7" s="50" t="str">
        <f t="shared" si="0"/>
        <v/>
      </c>
      <c r="G7" s="36" t="str">
        <f>IF(H7="Not Approved",0,IFERROR(IF(VLOOKUP(H7,'Funding Categories'!$A$3:$D$25,2)="Unit",D7*F7,IF(SUMIFS($E$6:E7,$H$6:H7,H7)&lt;VLOOKUP(H7,'Funding Categories'!$A$3:$D$25,3),D7*F7,IF(E7-(SUMIFS($E$6:E7,$H$6:H7,H7)-VLOOKUP(H7,'Funding Categories'!$A$3:$D$25,3))&lt;0,0,E7-(SUMIFS($E$6:E7,$H$6:H7,H7)-VLOOKUP(H7,'Funding Categories'!$A$3:$D$25,3))))),""))</f>
        <v/>
      </c>
      <c r="H7" s="45"/>
      <c r="I7" s="45"/>
    </row>
    <row r="8" spans="1:9" x14ac:dyDescent="0.3">
      <c r="A8" s="27"/>
      <c r="B8" s="28"/>
      <c r="C8" s="27"/>
      <c r="E8" s="35" t="str">
        <f t="shared" si="1"/>
        <v/>
      </c>
      <c r="F8" s="50" t="str">
        <f t="shared" si="0"/>
        <v/>
      </c>
      <c r="G8" s="36" t="str">
        <f>IF(H8="Not Approved",0,IFERROR(IF(VLOOKUP(H8,'Funding Categories'!$A$3:$D$25,2)="Unit",D8*F8,IF(SUMIFS($E$6:E8,$H$6:H8,H8)&lt;VLOOKUP(H8,'Funding Categories'!$A$3:$D$25,3),D8*F8,IF(E8-(SUMIFS($E$6:E8,$H$6:H8,H8)-VLOOKUP(H8,'Funding Categories'!$A$3:$D$25,3))&lt;0,0,E8-(SUMIFS($E$6:E8,$H$6:H8,H8)-VLOOKUP(H8,'Funding Categories'!$A$3:$D$25,3))))),""))</f>
        <v/>
      </c>
      <c r="H8" s="45"/>
      <c r="I8" s="45"/>
    </row>
    <row r="9" spans="1:9" x14ac:dyDescent="0.3">
      <c r="A9" s="27"/>
      <c r="B9" s="28"/>
      <c r="C9" s="27"/>
      <c r="E9" s="35" t="str">
        <f t="shared" si="1"/>
        <v/>
      </c>
      <c r="F9" s="50" t="str">
        <f t="shared" si="0"/>
        <v/>
      </c>
      <c r="G9" s="36" t="str">
        <f>IF(H9="Not Approved",0,IFERROR(IF(VLOOKUP(H9,'Funding Categories'!$A$3:$D$25,2)="Unit",D9*F9,IF(SUMIFS($E$6:E9,$H$6:H9,H9)&lt;VLOOKUP(H9,'Funding Categories'!$A$3:$D$25,3),D9*F9,IF(E9-(SUMIFS($E$6:E9,$H$6:H9,H9)-VLOOKUP(H9,'Funding Categories'!$A$3:$D$25,3))&lt;0,0,E9-(SUMIFS($E$6:E9,$H$6:H9,H9)-VLOOKUP(H9,'Funding Categories'!$A$3:$D$25,3))))),""))</f>
        <v/>
      </c>
      <c r="H9" s="45"/>
      <c r="I9" s="45"/>
    </row>
    <row r="10" spans="1:9" x14ac:dyDescent="0.3">
      <c r="A10" s="27"/>
      <c r="B10" s="28"/>
      <c r="C10" s="27"/>
      <c r="E10" s="35" t="str">
        <f t="shared" si="1"/>
        <v/>
      </c>
      <c r="F10" s="50" t="str">
        <f t="shared" si="0"/>
        <v/>
      </c>
      <c r="G10" s="36" t="str">
        <f>IF(H10="Not Approved",0,IFERROR(IF(VLOOKUP(H10,'Funding Categories'!$A$3:$D$25,2)="Unit",D10*F10,IF(SUMIFS($E$6:E10,$H$6:H10,H10)&lt;VLOOKUP(H10,'Funding Categories'!$A$3:$D$25,3),D10*F10,IF(E10-(SUMIFS($E$6:E10,$H$6:H10,H10)-VLOOKUP(H10,'Funding Categories'!$A$3:$D$25,3))&lt;0,0,E10-(SUMIFS($E$6:E10,$H$6:H10,H10)-VLOOKUP(H10,'Funding Categories'!$A$3:$D$25,3))))),""))</f>
        <v/>
      </c>
      <c r="H10" s="45"/>
      <c r="I10" s="45"/>
    </row>
    <row r="11" spans="1:9" x14ac:dyDescent="0.3">
      <c r="A11" s="27"/>
      <c r="B11" s="28"/>
      <c r="C11" s="27"/>
      <c r="E11" s="35" t="str">
        <f t="shared" si="1"/>
        <v/>
      </c>
      <c r="F11" s="50" t="str">
        <f t="shared" si="0"/>
        <v/>
      </c>
      <c r="G11" s="36" t="str">
        <f>IF(H11="Not Approved",0,IFERROR(IF(VLOOKUP(H11,'Funding Categories'!$A$3:$D$25,2)="Unit",D11*F11,IF(SUMIFS($E$6:E11,$H$6:H11,H11)&lt;VLOOKUP(H11,'Funding Categories'!$A$3:$D$25,3),D11*F11,IF(E11-(SUMIFS($E$6:E11,$H$6:H11,H11)-VLOOKUP(H11,'Funding Categories'!$A$3:$D$25,3))&lt;0,0,E11-(SUMIFS($E$6:E11,$H$6:H11,H11)-VLOOKUP(H11,'Funding Categories'!$A$3:$D$25,3))))),""))</f>
        <v/>
      </c>
      <c r="H11" s="45"/>
      <c r="I11" s="45"/>
    </row>
    <row r="12" spans="1:9" x14ac:dyDescent="0.3">
      <c r="A12" s="27"/>
      <c r="B12" s="28"/>
      <c r="C12" s="27"/>
      <c r="E12" s="35" t="str">
        <f t="shared" si="1"/>
        <v/>
      </c>
      <c r="F12" s="50" t="str">
        <f t="shared" si="0"/>
        <v/>
      </c>
      <c r="G12" s="36" t="str">
        <f>IF(H12="Not Approved",0,IFERROR(IF(VLOOKUP(H12,'Funding Categories'!$A$3:$D$25,2)="Unit",D12*F12,IF(SUMIFS($E$6:E12,$H$6:H12,H12)&lt;VLOOKUP(H12,'Funding Categories'!$A$3:$D$25,3),D12*F12,IF(E12-(SUMIFS($E$6:E12,$H$6:H12,H12)-VLOOKUP(H12,'Funding Categories'!$A$3:$D$25,3))&lt;0,0,E12-(SUMIFS($E$6:E12,$H$6:H12,H12)-VLOOKUP(H12,'Funding Categories'!$A$3:$D$25,3))))),""))</f>
        <v/>
      </c>
      <c r="H12" s="45"/>
      <c r="I12" s="45"/>
    </row>
    <row r="13" spans="1:9" x14ac:dyDescent="0.3">
      <c r="A13" s="27"/>
      <c r="B13" s="28"/>
      <c r="C13" s="27"/>
      <c r="E13" s="35" t="str">
        <f t="shared" si="1"/>
        <v/>
      </c>
      <c r="F13" s="50" t="str">
        <f t="shared" si="0"/>
        <v/>
      </c>
      <c r="G13" s="36" t="str">
        <f>IF(H13="Not Approved",0,IFERROR(IF(VLOOKUP(H13,'Funding Categories'!$A$3:$D$25,2)="Unit",D13*F13,IF(SUMIFS($E$6:E13,$H$6:H13,H13)&lt;VLOOKUP(H13,'Funding Categories'!$A$3:$D$25,3),D13*F13,IF(E13-(SUMIFS($E$6:E13,$H$6:H13,H13)-VLOOKUP(H13,'Funding Categories'!$A$3:$D$25,3))&lt;0,0,E13-(SUMIFS($E$6:E13,$H$6:H13,H13)-VLOOKUP(H13,'Funding Categories'!$A$3:$D$25,3))))),""))</f>
        <v/>
      </c>
      <c r="H13" s="45"/>
      <c r="I13" s="45"/>
    </row>
    <row r="14" spans="1:9" x14ac:dyDescent="0.3">
      <c r="A14" s="27"/>
      <c r="B14" s="28"/>
      <c r="C14" s="27"/>
      <c r="E14" s="35" t="str">
        <f t="shared" si="1"/>
        <v/>
      </c>
      <c r="F14" s="50" t="str">
        <f t="shared" si="0"/>
        <v/>
      </c>
      <c r="G14" s="36" t="str">
        <f>IF(H14="Not Approved",0,IFERROR(IF(VLOOKUP(H14,'Funding Categories'!$A$3:$D$25,2)="Unit",D14*F14,IF(SUMIFS($E$6:E14,$H$6:H14,H14)&lt;VLOOKUP(H14,'Funding Categories'!$A$3:$D$25,3),D14*F14,IF(E14-(SUMIFS($E$6:E14,$H$6:H14,H14)-VLOOKUP(H14,'Funding Categories'!$A$3:$D$25,3))&lt;0,0,E14-(SUMIFS($E$6:E14,$H$6:H14,H14)-VLOOKUP(H14,'Funding Categories'!$A$3:$D$25,3))))),""))</f>
        <v/>
      </c>
      <c r="H14" s="45"/>
      <c r="I14" s="45"/>
    </row>
    <row r="15" spans="1:9" x14ac:dyDescent="0.3">
      <c r="A15" s="27"/>
      <c r="B15" s="28"/>
      <c r="C15" s="27"/>
      <c r="E15" s="35" t="str">
        <f t="shared" si="1"/>
        <v/>
      </c>
      <c r="F15" s="50" t="str">
        <f t="shared" si="0"/>
        <v/>
      </c>
      <c r="G15" s="36" t="str">
        <f>IF(H15="Not Approved",0,IFERROR(IF(VLOOKUP(H15,'Funding Categories'!$A$3:$D$25,2)="Unit",D15*F15,IF(SUMIFS($E$6:E15,$H$6:H15,H15)&lt;VLOOKUP(H15,'Funding Categories'!$A$3:$D$25,3),D15*F15,IF(E15-(SUMIFS($E$6:E15,$H$6:H15,H15)-VLOOKUP(H15,'Funding Categories'!$A$3:$D$25,3))&lt;0,0,E15-(SUMIFS($E$6:E15,$H$6:H15,H15)-VLOOKUP(H15,'Funding Categories'!$A$3:$D$25,3))))),""))</f>
        <v/>
      </c>
      <c r="H15" s="45"/>
      <c r="I15" s="45"/>
    </row>
    <row r="16" spans="1:9" x14ac:dyDescent="0.3">
      <c r="A16" s="27"/>
      <c r="B16" s="28"/>
      <c r="C16" s="27"/>
      <c r="E16" s="35" t="str">
        <f t="shared" si="1"/>
        <v/>
      </c>
      <c r="F16" s="50" t="str">
        <f t="shared" si="0"/>
        <v/>
      </c>
      <c r="G16" s="36" t="str">
        <f>IF(H16="Not Approved",0,IFERROR(IF(VLOOKUP(H16,'Funding Categories'!$A$3:$D$25,2)="Unit",D16*F16,IF(SUMIFS($E$6:E16,$H$6:H16,H16)&lt;VLOOKUP(H16,'Funding Categories'!$A$3:$D$25,3),D16*F16,IF(E16-(SUMIFS($E$6:E16,$H$6:H16,H16)-VLOOKUP(H16,'Funding Categories'!$A$3:$D$25,3))&lt;0,0,E16-(SUMIFS($E$6:E16,$H$6:H16,H16)-VLOOKUP(H16,'Funding Categories'!$A$3:$D$25,3))))),""))</f>
        <v/>
      </c>
      <c r="H16" s="45"/>
      <c r="I16" s="45"/>
    </row>
    <row r="17" spans="1:9" x14ac:dyDescent="0.3">
      <c r="A17" s="27"/>
      <c r="B17" s="28"/>
      <c r="C17" s="27"/>
      <c r="E17" s="35" t="str">
        <f t="shared" si="1"/>
        <v/>
      </c>
      <c r="F17" s="50" t="str">
        <f t="shared" si="0"/>
        <v/>
      </c>
      <c r="G17" s="36" t="str">
        <f>IF(H17="Not Approved",0,IFERROR(IF(VLOOKUP(H17,'Funding Categories'!$A$3:$D$25,2)="Unit",D17*F17,IF(SUMIFS($E$6:E17,$H$6:H17,H17)&lt;VLOOKUP(H17,'Funding Categories'!$A$3:$D$25,3),D17*F17,IF(E17-(SUMIFS($E$6:E17,$H$6:H17,H17)-VLOOKUP(H17,'Funding Categories'!$A$3:$D$25,3))&lt;0,0,E17-(SUMIFS($E$6:E17,$H$6:H17,H17)-VLOOKUP(H17,'Funding Categories'!$A$3:$D$25,3))))),""))</f>
        <v/>
      </c>
      <c r="H17" s="45"/>
      <c r="I17" s="45"/>
    </row>
    <row r="18" spans="1:9" x14ac:dyDescent="0.3">
      <c r="A18" s="27"/>
      <c r="B18" s="28"/>
      <c r="C18" s="27"/>
      <c r="E18" s="35" t="str">
        <f t="shared" si="1"/>
        <v/>
      </c>
      <c r="F18" s="50" t="str">
        <f t="shared" si="0"/>
        <v/>
      </c>
      <c r="G18" s="36" t="str">
        <f>IF(H18="Not Approved",0,IFERROR(IF(VLOOKUP(H18,'Funding Categories'!$A$3:$D$25,2)="Unit",D18*F18,IF(SUMIFS($E$6:E18,$H$6:H18,H18)&lt;VLOOKUP(H18,'Funding Categories'!$A$3:$D$25,3),D18*F18,IF(E18-(SUMIFS($E$6:E18,$H$6:H18,H18)-VLOOKUP(H18,'Funding Categories'!$A$3:$D$25,3))&lt;0,0,E18-(SUMIFS($E$6:E18,$H$6:H18,H18)-VLOOKUP(H18,'Funding Categories'!$A$3:$D$25,3))))),""))</f>
        <v/>
      </c>
      <c r="H18" s="45"/>
      <c r="I18" s="45"/>
    </row>
    <row r="19" spans="1:9" x14ac:dyDescent="0.3">
      <c r="A19" s="27"/>
      <c r="B19" s="28"/>
      <c r="C19" s="27"/>
      <c r="E19" s="35" t="str">
        <f t="shared" si="1"/>
        <v/>
      </c>
      <c r="F19" s="50" t="str">
        <f t="shared" si="0"/>
        <v/>
      </c>
      <c r="G19" s="36" t="str">
        <f>IF(H19="Not Approved",0,IFERROR(IF(VLOOKUP(H19,'Funding Categories'!$A$3:$D$25,2)="Unit",D19*F19,IF(SUMIFS($E$6:E19,$H$6:H19,H19)&lt;VLOOKUP(H19,'Funding Categories'!$A$3:$D$25,3),D19*F19,IF(E19-(SUMIFS($E$6:E19,$H$6:H19,H19)-VLOOKUP(H19,'Funding Categories'!$A$3:$D$25,3))&lt;0,0,E19-(SUMIFS($E$6:E19,$H$6:H19,H19)-VLOOKUP(H19,'Funding Categories'!$A$3:$D$25,3))))),""))</f>
        <v/>
      </c>
      <c r="H19" s="45"/>
      <c r="I19" s="45"/>
    </row>
    <row r="20" spans="1:9" x14ac:dyDescent="0.3">
      <c r="A20" s="27"/>
      <c r="B20" s="28"/>
      <c r="C20" s="27"/>
      <c r="E20" s="35" t="str">
        <f t="shared" si="1"/>
        <v/>
      </c>
      <c r="F20" s="50" t="str">
        <f t="shared" si="0"/>
        <v/>
      </c>
      <c r="G20" s="36" t="str">
        <f>IF(H20="Not Approved",0,IFERROR(IF(VLOOKUP(H20,'Funding Categories'!$A$3:$D$25,2)="Unit",D20*F20,IF(SUMIFS($E$6:E20,$H$6:H20,H20)&lt;VLOOKUP(H20,'Funding Categories'!$A$3:$D$25,3),D20*F20,IF(E20-(SUMIFS($E$6:E20,$H$6:H20,H20)-VLOOKUP(H20,'Funding Categories'!$A$3:$D$25,3))&lt;0,0,E20-(SUMIFS($E$6:E20,$H$6:H20,H20)-VLOOKUP(H20,'Funding Categories'!$A$3:$D$25,3))))),""))</f>
        <v/>
      </c>
      <c r="H20" s="45"/>
      <c r="I20" s="45"/>
    </row>
    <row r="21" spans="1:9" x14ac:dyDescent="0.3">
      <c r="A21" s="27"/>
      <c r="B21" s="28"/>
      <c r="C21" s="27"/>
      <c r="E21" s="35" t="str">
        <f t="shared" si="1"/>
        <v/>
      </c>
      <c r="F21" s="50" t="str">
        <f t="shared" si="0"/>
        <v/>
      </c>
      <c r="G21" s="36" t="str">
        <f>IF(H21="Not Approved",0,IFERROR(IF(VLOOKUP(H21,'Funding Categories'!$A$3:$D$25,2)="Unit",D21*F21,IF(SUMIFS($E$6:E21,$H$6:H21,H21)&lt;VLOOKUP(H21,'Funding Categories'!$A$3:$D$25,3),D21*F21,IF(E21-(SUMIFS($E$6:E21,$H$6:H21,H21)-VLOOKUP(H21,'Funding Categories'!$A$3:$D$25,3))&lt;0,0,E21-(SUMIFS($E$6:E21,$H$6:H21,H21)-VLOOKUP(H21,'Funding Categories'!$A$3:$D$25,3))))),""))</f>
        <v/>
      </c>
      <c r="H21" s="45"/>
      <c r="I21" s="45"/>
    </row>
    <row r="22" spans="1:9" x14ac:dyDescent="0.3">
      <c r="A22" s="27"/>
      <c r="B22" s="28"/>
      <c r="C22" s="27"/>
      <c r="E22" s="35" t="str">
        <f t="shared" si="1"/>
        <v/>
      </c>
      <c r="F22" s="50" t="str">
        <f t="shared" si="0"/>
        <v/>
      </c>
      <c r="G22" s="36" t="str">
        <f>IF(H22="Not Approved",0,IFERROR(IF(VLOOKUP(H22,'Funding Categories'!$A$3:$D$25,2)="Unit",D22*F22,IF(SUMIFS($E$6:E22,$H$6:H22,H22)&lt;VLOOKUP(H22,'Funding Categories'!$A$3:$D$25,3),D22*F22,IF(E22-(SUMIFS($E$6:E22,$H$6:H22,H22)-VLOOKUP(H22,'Funding Categories'!$A$3:$D$25,3))&lt;0,0,E22-(SUMIFS($E$6:E22,$H$6:H22,H22)-VLOOKUP(H22,'Funding Categories'!$A$3:$D$25,3))))),""))</f>
        <v/>
      </c>
      <c r="H22" s="45"/>
      <c r="I22" s="45"/>
    </row>
    <row r="23" spans="1:9" x14ac:dyDescent="0.3">
      <c r="A23" s="27"/>
      <c r="B23" s="28"/>
      <c r="C23" s="27"/>
      <c r="E23" s="35" t="str">
        <f t="shared" si="1"/>
        <v/>
      </c>
      <c r="F23" s="50" t="str">
        <f t="shared" si="0"/>
        <v/>
      </c>
      <c r="G23" s="36" t="str">
        <f>IF(H23="Not Approved",0,IFERROR(IF(VLOOKUP(H23,'Funding Categories'!$A$3:$D$25,2)="Unit",D23*F23,IF(SUMIFS($E$6:E23,$H$6:H23,H23)&lt;VLOOKUP(H23,'Funding Categories'!$A$3:$D$25,3),D23*F23,IF(E23-(SUMIFS($E$6:E23,$H$6:H23,H23)-VLOOKUP(H23,'Funding Categories'!$A$3:$D$25,3))&lt;0,0,E23-(SUMIFS($E$6:E23,$H$6:H23,H23)-VLOOKUP(H23,'Funding Categories'!$A$3:$D$25,3))))),""))</f>
        <v/>
      </c>
      <c r="H23" s="45"/>
      <c r="I23" s="45"/>
    </row>
    <row r="24" spans="1:9" x14ac:dyDescent="0.3">
      <c r="A24" s="27"/>
      <c r="B24" s="28"/>
      <c r="C24" s="27"/>
      <c r="E24" s="35" t="str">
        <f t="shared" si="1"/>
        <v/>
      </c>
      <c r="F24" s="50" t="str">
        <f t="shared" si="0"/>
        <v/>
      </c>
      <c r="G24" s="36" t="str">
        <f>IF(H24="Not Approved",0,IFERROR(IF(VLOOKUP(H24,'Funding Categories'!$A$3:$D$25,2)="Unit",D24*F24,IF(SUMIFS($E$6:E24,$H$6:H24,H24)&lt;VLOOKUP(H24,'Funding Categories'!$A$3:$D$25,3),D24*F24,IF(E24-(SUMIFS($E$6:E24,$H$6:H24,H24)-VLOOKUP(H24,'Funding Categories'!$A$3:$D$25,3))&lt;0,0,E24-(SUMIFS($E$6:E24,$H$6:H24,H24)-VLOOKUP(H24,'Funding Categories'!$A$3:$D$25,3))))),""))</f>
        <v/>
      </c>
      <c r="H24" s="45"/>
      <c r="I24" s="45"/>
    </row>
    <row r="25" spans="1:9" x14ac:dyDescent="0.3">
      <c r="A25" s="27"/>
      <c r="B25" s="28"/>
      <c r="C25" s="27"/>
      <c r="E25" s="35" t="str">
        <f t="shared" si="1"/>
        <v/>
      </c>
      <c r="F25" s="50" t="str">
        <f t="shared" si="0"/>
        <v/>
      </c>
      <c r="G25" s="36" t="str">
        <f>IF(H25="Not Approved",0,IFERROR(IF(VLOOKUP(H25,'Funding Categories'!$A$3:$D$25,2)="Unit",D25*F25,IF(SUMIFS($E$6:E25,$H$6:H25,H25)&lt;VLOOKUP(H25,'Funding Categories'!$A$3:$D$25,3),D25*F25,IF(E25-(SUMIFS($E$6:E25,$H$6:H25,H25)-VLOOKUP(H25,'Funding Categories'!$A$3:$D$25,3))&lt;0,0,E25-(SUMIFS($E$6:E25,$H$6:H25,H25)-VLOOKUP(H25,'Funding Categories'!$A$3:$D$25,3))))),""))</f>
        <v/>
      </c>
      <c r="H25" s="45"/>
      <c r="I25" s="45"/>
    </row>
    <row r="26" spans="1:9" x14ac:dyDescent="0.3">
      <c r="A26" s="27"/>
      <c r="B26" s="28"/>
      <c r="C26" s="27"/>
      <c r="E26" s="35" t="str">
        <f t="shared" si="1"/>
        <v/>
      </c>
      <c r="F26" s="50" t="str">
        <f t="shared" si="0"/>
        <v/>
      </c>
      <c r="G26" s="36" t="str">
        <f>IF(H26="Not Approved",0,IFERROR(IF(VLOOKUP(H26,'Funding Categories'!$A$3:$D$25,2)="Unit",D26*F26,IF(SUMIFS($E$6:E26,$H$6:H26,H26)&lt;VLOOKUP(H26,'Funding Categories'!$A$3:$D$25,3),D26*F26,IF(E26-(SUMIFS($E$6:E26,$H$6:H26,H26)-VLOOKUP(H26,'Funding Categories'!$A$3:$D$25,3))&lt;0,0,E26-(SUMIFS($E$6:E26,$H$6:H26,H26)-VLOOKUP(H26,'Funding Categories'!$A$3:$D$25,3))))),""))</f>
        <v/>
      </c>
      <c r="H26" s="45"/>
      <c r="I26" s="45"/>
    </row>
    <row r="27" spans="1:9" x14ac:dyDescent="0.3">
      <c r="A27" s="27"/>
      <c r="B27" s="28"/>
      <c r="C27" s="27"/>
      <c r="E27" s="35" t="str">
        <f t="shared" si="1"/>
        <v/>
      </c>
      <c r="F27" s="50" t="str">
        <f t="shared" si="0"/>
        <v/>
      </c>
      <c r="G27" s="36" t="str">
        <f>IF(H27="Not Approved",0,IFERROR(IF(VLOOKUP(H27,'Funding Categories'!$A$3:$D$25,2)="Unit",D27*F27,IF(SUMIFS($E$6:E27,$H$6:H27,H27)&lt;VLOOKUP(H27,'Funding Categories'!$A$3:$D$25,3),D27*F27,IF(E27-(SUMIFS($E$6:E27,$H$6:H27,H27)-VLOOKUP(H27,'Funding Categories'!$A$3:$D$25,3))&lt;0,0,E27-(SUMIFS($E$6:E27,$H$6:H27,H27)-VLOOKUP(H27,'Funding Categories'!$A$3:$D$25,3))))),""))</f>
        <v/>
      </c>
      <c r="H27" s="45"/>
      <c r="I27" s="45"/>
    </row>
    <row r="28" spans="1:9" x14ac:dyDescent="0.3">
      <c r="A28" s="27"/>
      <c r="B28" s="28"/>
      <c r="C28" s="27"/>
      <c r="E28" s="35" t="str">
        <f t="shared" si="1"/>
        <v/>
      </c>
      <c r="F28" s="50" t="str">
        <f t="shared" si="0"/>
        <v/>
      </c>
      <c r="G28" s="36" t="str">
        <f>IF(H28="Not Approved",0,IFERROR(IF(VLOOKUP(H28,'Funding Categories'!$A$3:$D$25,2)="Unit",D28*F28,IF(SUMIFS($E$6:E28,$H$6:H28,H28)&lt;VLOOKUP(H28,'Funding Categories'!$A$3:$D$25,3),D28*F28,IF(E28-(SUMIFS($E$6:E28,$H$6:H28,H28)-VLOOKUP(H28,'Funding Categories'!$A$3:$D$25,3))&lt;0,0,E28-(SUMIFS($E$6:E28,$H$6:H28,H28)-VLOOKUP(H28,'Funding Categories'!$A$3:$D$25,3))))),""))</f>
        <v/>
      </c>
      <c r="H28" s="45"/>
      <c r="I28" s="45"/>
    </row>
    <row r="29" spans="1:9" x14ac:dyDescent="0.3">
      <c r="A29" s="27"/>
      <c r="B29" s="28"/>
      <c r="C29" s="27"/>
      <c r="E29" s="35" t="str">
        <f t="shared" si="1"/>
        <v/>
      </c>
      <c r="F29" s="50" t="str">
        <f t="shared" si="0"/>
        <v/>
      </c>
      <c r="G29" s="36" t="str">
        <f>IF(H29="Not Approved",0,IFERROR(IF(VLOOKUP(H29,'Funding Categories'!$A$3:$D$25,2)="Unit",D29*F29,IF(SUMIFS($E$6:E29,$H$6:H29,H29)&lt;VLOOKUP(H29,'Funding Categories'!$A$3:$D$25,3),D29*F29,IF(E29-(SUMIFS($E$6:E29,$H$6:H29,H29)-VLOOKUP(H29,'Funding Categories'!$A$3:$D$25,3))&lt;0,0,E29-(SUMIFS($E$6:E29,$H$6:H29,H29)-VLOOKUP(H29,'Funding Categories'!$A$3:$D$25,3))))),""))</f>
        <v/>
      </c>
      <c r="H29" s="45"/>
      <c r="I29" s="45"/>
    </row>
    <row r="30" spans="1:9" x14ac:dyDescent="0.3">
      <c r="A30" s="27"/>
      <c r="B30" s="28"/>
      <c r="C30" s="27"/>
      <c r="E30" s="35" t="str">
        <f t="shared" si="1"/>
        <v/>
      </c>
      <c r="F30" s="50" t="str">
        <f t="shared" si="0"/>
        <v/>
      </c>
      <c r="G30" s="36" t="str">
        <f>IF(H30="Not Approved",0,IFERROR(IF(VLOOKUP(H30,'Funding Categories'!$A$3:$D$25,2)="Unit",D30*F30,IF(SUMIFS($E$6:E30,$H$6:H30,H30)&lt;VLOOKUP(H30,'Funding Categories'!$A$3:$D$25,3),D30*F30,IF(E30-(SUMIFS($E$6:E30,$H$6:H30,H30)-VLOOKUP(H30,'Funding Categories'!$A$3:$D$25,3))&lt;0,0,E30-(SUMIFS($E$6:E30,$H$6:H30,H30)-VLOOKUP(H30,'Funding Categories'!$A$3:$D$25,3))))),""))</f>
        <v/>
      </c>
      <c r="H30" s="45"/>
      <c r="I30" s="45"/>
    </row>
    <row r="31" spans="1:9" x14ac:dyDescent="0.3">
      <c r="A31" s="27"/>
      <c r="B31" s="28"/>
      <c r="C31" s="27"/>
      <c r="E31" s="35" t="str">
        <f t="shared" si="1"/>
        <v/>
      </c>
      <c r="F31" s="50" t="str">
        <f t="shared" si="0"/>
        <v/>
      </c>
      <c r="G31" s="36" t="str">
        <f>IF(H31="Not Approved",0,IFERROR(IF(VLOOKUP(H31,'Funding Categories'!$A$3:$D$25,2)="Unit",D31*F31,IF(SUMIFS($E$6:E31,$H$6:H31,H31)&lt;VLOOKUP(H31,'Funding Categories'!$A$3:$D$25,3),D31*F31,IF(E31-(SUMIFS($E$6:E31,$H$6:H31,H31)-VLOOKUP(H31,'Funding Categories'!$A$3:$D$25,3))&lt;0,0,E31-(SUMIFS($E$6:E31,$H$6:H31,H31)-VLOOKUP(H31,'Funding Categories'!$A$3:$D$25,3))))),""))</f>
        <v/>
      </c>
      <c r="H31" s="45"/>
      <c r="I31" s="45"/>
    </row>
    <row r="32" spans="1:9" x14ac:dyDescent="0.3">
      <c r="A32" s="27"/>
      <c r="B32" s="28"/>
      <c r="C32" s="27"/>
      <c r="E32" s="35" t="str">
        <f t="shared" si="1"/>
        <v/>
      </c>
      <c r="F32" s="50" t="str">
        <f t="shared" si="0"/>
        <v/>
      </c>
      <c r="G32" s="36" t="str">
        <f>IF(H32="Not Approved",0,IFERROR(IF(VLOOKUP(H32,'Funding Categories'!$A$3:$D$25,2)="Unit",D32*F32,IF(SUMIFS($E$6:E32,$H$6:H32,H32)&lt;VLOOKUP(H32,'Funding Categories'!$A$3:$D$25,3),D32*F32,IF(E32-(SUMIFS($E$6:E32,$H$6:H32,H32)-VLOOKUP(H32,'Funding Categories'!$A$3:$D$25,3))&lt;0,0,E32-(SUMIFS($E$6:E32,$H$6:H32,H32)-VLOOKUP(H32,'Funding Categories'!$A$3:$D$25,3))))),""))</f>
        <v/>
      </c>
      <c r="H32" s="45"/>
      <c r="I32" s="45"/>
    </row>
    <row r="33" spans="1:9" x14ac:dyDescent="0.3">
      <c r="A33" s="27"/>
      <c r="B33" s="28"/>
      <c r="C33" s="27"/>
      <c r="E33" s="35" t="str">
        <f t="shared" si="1"/>
        <v/>
      </c>
      <c r="F33" s="50" t="str">
        <f t="shared" si="0"/>
        <v/>
      </c>
      <c r="G33" s="36" t="str">
        <f>IF(H33="Not Approved",0,IFERROR(IF(VLOOKUP(H33,'Funding Categories'!$A$3:$D$25,2)="Unit",D33*F33,IF(SUMIFS($E$6:E33,$H$6:H33,H33)&lt;VLOOKUP(H33,'Funding Categories'!$A$3:$D$25,3),D33*F33,IF(E33-(SUMIFS($E$6:E33,$H$6:H33,H33)-VLOOKUP(H33,'Funding Categories'!$A$3:$D$25,3))&lt;0,0,E33-(SUMIFS($E$6:E33,$H$6:H33,H33)-VLOOKUP(H33,'Funding Categories'!$A$3:$D$25,3))))),""))</f>
        <v/>
      </c>
      <c r="H33" s="45"/>
      <c r="I33" s="45"/>
    </row>
    <row r="34" spans="1:9" x14ac:dyDescent="0.3">
      <c r="A34" s="27"/>
      <c r="B34" s="28"/>
      <c r="C34" s="27"/>
      <c r="E34" s="35" t="str">
        <f t="shared" si="1"/>
        <v/>
      </c>
      <c r="F34" s="50" t="str">
        <f t="shared" si="0"/>
        <v/>
      </c>
      <c r="G34" s="36" t="str">
        <f>IF(H34="Not Approved",0,IFERROR(IF(VLOOKUP(H34,'Funding Categories'!$A$3:$D$25,2)="Unit",D34*F34,IF(SUMIFS($E$6:E34,$H$6:H34,H34)&lt;VLOOKUP(H34,'Funding Categories'!$A$3:$D$25,3),D34*F34,IF(E34-(SUMIFS($E$6:E34,$H$6:H34,H34)-VLOOKUP(H34,'Funding Categories'!$A$3:$D$25,3))&lt;0,0,E34-(SUMIFS($E$6:E34,$H$6:H34,H34)-VLOOKUP(H34,'Funding Categories'!$A$3:$D$25,3))))),""))</f>
        <v/>
      </c>
      <c r="H34" s="45"/>
      <c r="I34" s="45"/>
    </row>
    <row r="35" spans="1:9" x14ac:dyDescent="0.3">
      <c r="A35" s="27"/>
      <c r="B35" s="28"/>
      <c r="C35" s="27"/>
      <c r="E35" s="35" t="str">
        <f t="shared" si="1"/>
        <v/>
      </c>
      <c r="F35" s="50" t="str">
        <f t="shared" si="0"/>
        <v/>
      </c>
      <c r="G35" s="36" t="str">
        <f>IF(H35="Not Approved",0,IFERROR(IF(VLOOKUP(H35,'Funding Categories'!$A$3:$D$25,2)="Unit",D35*F35,IF(SUMIFS($E$6:E35,$H$6:H35,H35)&lt;VLOOKUP(H35,'Funding Categories'!$A$3:$D$25,3),D35*F35,IF(E35-(SUMIFS($E$6:E35,$H$6:H35,H35)-VLOOKUP(H35,'Funding Categories'!$A$3:$D$25,3))&lt;0,0,E35-(SUMIFS($E$6:E35,$H$6:H35,H35)-VLOOKUP(H35,'Funding Categories'!$A$3:$D$25,3))))),""))</f>
        <v/>
      </c>
      <c r="H35" s="45"/>
      <c r="I35" s="45"/>
    </row>
    <row r="36" spans="1:9" x14ac:dyDescent="0.3">
      <c r="A36" s="27"/>
      <c r="B36" s="28"/>
      <c r="C36" s="27"/>
      <c r="E36" s="35" t="str">
        <f t="shared" si="1"/>
        <v/>
      </c>
      <c r="F36" s="50" t="str">
        <f t="shared" si="0"/>
        <v/>
      </c>
      <c r="G36" s="36" t="str">
        <f>IF(H36="Not Approved",0,IFERROR(IF(VLOOKUP(H36,'Funding Categories'!$A$3:$D$25,2)="Unit",D36*F36,IF(SUMIFS($E$6:E36,$H$6:H36,H36)&lt;VLOOKUP(H36,'Funding Categories'!$A$3:$D$25,3),D36*F36,IF(E36-(SUMIFS($E$6:E36,$H$6:H36,H36)-VLOOKUP(H36,'Funding Categories'!$A$3:$D$25,3))&lt;0,0,E36-(SUMIFS($E$6:E36,$H$6:H36,H36)-VLOOKUP(H36,'Funding Categories'!$A$3:$D$25,3))))),""))</f>
        <v/>
      </c>
      <c r="H36" s="45"/>
      <c r="I36" s="45"/>
    </row>
    <row r="37" spans="1:9" x14ac:dyDescent="0.3">
      <c r="A37" s="27"/>
      <c r="B37" s="28"/>
      <c r="C37" s="27"/>
      <c r="E37" s="35" t="str">
        <f t="shared" si="1"/>
        <v/>
      </c>
      <c r="F37" s="50" t="str">
        <f t="shared" si="0"/>
        <v/>
      </c>
      <c r="G37" s="36" t="str">
        <f>IF(H37="Not Approved",0,IFERROR(IF(VLOOKUP(H37,'Funding Categories'!$A$3:$D$25,2)="Unit",D37*F37,IF(SUMIFS($E$6:E37,$H$6:H37,H37)&lt;VLOOKUP(H37,'Funding Categories'!$A$3:$D$25,3),D37*F37,IF(E37-(SUMIFS($E$6:E37,$H$6:H37,H37)-VLOOKUP(H37,'Funding Categories'!$A$3:$D$25,3))&lt;0,0,E37-(SUMIFS($E$6:E37,$H$6:H37,H37)-VLOOKUP(H37,'Funding Categories'!$A$3:$D$25,3))))),""))</f>
        <v/>
      </c>
      <c r="H37" s="45"/>
      <c r="I37" s="45"/>
    </row>
    <row r="38" spans="1:9" x14ac:dyDescent="0.3">
      <c r="A38" s="27"/>
      <c r="B38" s="28"/>
      <c r="C38" s="27"/>
      <c r="E38" s="35" t="str">
        <f t="shared" si="1"/>
        <v/>
      </c>
      <c r="F38" s="50" t="str">
        <f t="shared" ref="F38:F69" si="2">IF(H38="","",IF(H38="Not Approved",0,C38))</f>
        <v/>
      </c>
      <c r="G38" s="36" t="str">
        <f>IF(H38="Not Approved",0,IFERROR(IF(VLOOKUP(H38,'Funding Categories'!$A$3:$D$25,2)="Unit",D38*F38,IF(SUMIFS($E$6:E38,$H$6:H38,H38)&lt;VLOOKUP(H38,'Funding Categories'!$A$3:$D$25,3),D38*F38,IF(E38-(SUMIFS($E$6:E38,$H$6:H38,H38)-VLOOKUP(H38,'Funding Categories'!$A$3:$D$25,3))&lt;0,0,E38-(SUMIFS($E$6:E38,$H$6:H38,H38)-VLOOKUP(H38,'Funding Categories'!$A$3:$D$25,3))))),""))</f>
        <v/>
      </c>
      <c r="H38" s="45"/>
      <c r="I38" s="45"/>
    </row>
    <row r="39" spans="1:9" x14ac:dyDescent="0.3">
      <c r="A39" s="27"/>
      <c r="B39" s="28"/>
      <c r="C39" s="27"/>
      <c r="E39" s="35" t="str">
        <f t="shared" si="1"/>
        <v/>
      </c>
      <c r="F39" s="50" t="str">
        <f t="shared" si="2"/>
        <v/>
      </c>
      <c r="G39" s="36" t="str">
        <f>IF(H39="Not Approved",0,IFERROR(IF(VLOOKUP(H39,'Funding Categories'!$A$3:$D$25,2)="Unit",D39*F39,IF(SUMIFS($E$6:E39,$H$6:H39,H39)&lt;VLOOKUP(H39,'Funding Categories'!$A$3:$D$25,3),D39*F39,IF(E39-(SUMIFS($E$6:E39,$H$6:H39,H39)-VLOOKUP(H39,'Funding Categories'!$A$3:$D$25,3))&lt;0,0,E39-(SUMIFS($E$6:E39,$H$6:H39,H39)-VLOOKUP(H39,'Funding Categories'!$A$3:$D$25,3))))),""))</f>
        <v/>
      </c>
      <c r="H39" s="45"/>
      <c r="I39" s="45"/>
    </row>
    <row r="40" spans="1:9" x14ac:dyDescent="0.3">
      <c r="A40" s="27"/>
      <c r="B40" s="28"/>
      <c r="C40" s="27"/>
      <c r="E40" s="35" t="str">
        <f t="shared" si="1"/>
        <v/>
      </c>
      <c r="F40" s="50" t="str">
        <f t="shared" si="2"/>
        <v/>
      </c>
      <c r="G40" s="36" t="str">
        <f>IF(H40="Not Approved",0,IFERROR(IF(VLOOKUP(H40,'Funding Categories'!$A$3:$D$25,2)="Unit",D40*F40,IF(SUMIFS($E$6:E40,$H$6:H40,H40)&lt;VLOOKUP(H40,'Funding Categories'!$A$3:$D$25,3),D40*F40,IF(E40-(SUMIFS($E$6:E40,$H$6:H40,H40)-VLOOKUP(H40,'Funding Categories'!$A$3:$D$25,3))&lt;0,0,E40-(SUMIFS($E$6:E40,$H$6:H40,H40)-VLOOKUP(H40,'Funding Categories'!$A$3:$D$25,3))))),""))</f>
        <v/>
      </c>
      <c r="H40" s="45"/>
      <c r="I40" s="45"/>
    </row>
    <row r="41" spans="1:9" x14ac:dyDescent="0.3">
      <c r="A41" s="27"/>
      <c r="B41" s="28"/>
      <c r="C41" s="27"/>
      <c r="E41" s="35" t="str">
        <f t="shared" si="1"/>
        <v/>
      </c>
      <c r="F41" s="50" t="str">
        <f t="shared" si="2"/>
        <v/>
      </c>
      <c r="G41" s="36" t="str">
        <f>IF(H41="Not Approved",0,IFERROR(IF(VLOOKUP(H41,'Funding Categories'!$A$3:$D$25,2)="Unit",D41*F41,IF(SUMIFS($E$6:E41,$H$6:H41,H41)&lt;VLOOKUP(H41,'Funding Categories'!$A$3:$D$25,3),D41*F41,IF(E41-(SUMIFS($E$6:E41,$H$6:H41,H41)-VLOOKUP(H41,'Funding Categories'!$A$3:$D$25,3))&lt;0,0,E41-(SUMIFS($E$6:E41,$H$6:H41,H41)-VLOOKUP(H41,'Funding Categories'!$A$3:$D$25,3))))),""))</f>
        <v/>
      </c>
      <c r="H41" s="45"/>
      <c r="I41" s="45"/>
    </row>
    <row r="42" spans="1:9" x14ac:dyDescent="0.3">
      <c r="A42" s="27"/>
      <c r="B42" s="28"/>
      <c r="C42" s="27"/>
      <c r="E42" s="35" t="str">
        <f t="shared" si="1"/>
        <v/>
      </c>
      <c r="F42" s="50" t="str">
        <f t="shared" si="2"/>
        <v/>
      </c>
      <c r="G42" s="36" t="str">
        <f>IF(H42="Not Approved",0,IFERROR(IF(VLOOKUP(H42,'Funding Categories'!$A$3:$D$25,2)="Unit",D42*F42,IF(SUMIFS($E$6:E42,$H$6:H42,H42)&lt;VLOOKUP(H42,'Funding Categories'!$A$3:$D$25,3),D42*F42,IF(E42-(SUMIFS($E$6:E42,$H$6:H42,H42)-VLOOKUP(H42,'Funding Categories'!$A$3:$D$25,3))&lt;0,0,E42-(SUMIFS($E$6:E42,$H$6:H42,H42)-VLOOKUP(H42,'Funding Categories'!$A$3:$D$25,3))))),""))</f>
        <v/>
      </c>
      <c r="H42" s="45"/>
      <c r="I42" s="45"/>
    </row>
    <row r="43" spans="1:9" x14ac:dyDescent="0.3">
      <c r="A43" s="27"/>
      <c r="B43" s="28"/>
      <c r="C43" s="27"/>
      <c r="E43" s="35" t="str">
        <f t="shared" si="1"/>
        <v/>
      </c>
      <c r="F43" s="50" t="str">
        <f t="shared" si="2"/>
        <v/>
      </c>
      <c r="G43" s="36" t="str">
        <f>IF(H43="Not Approved",0,IFERROR(IF(VLOOKUP(H43,'Funding Categories'!$A$3:$D$25,2)="Unit",D43*F43,IF(SUMIFS($E$6:E43,$H$6:H43,H43)&lt;VLOOKUP(H43,'Funding Categories'!$A$3:$D$25,3),D43*F43,IF(E43-(SUMIFS($E$6:E43,$H$6:H43,H43)-VLOOKUP(H43,'Funding Categories'!$A$3:$D$25,3))&lt;0,0,E43-(SUMIFS($E$6:E43,$H$6:H43,H43)-VLOOKUP(H43,'Funding Categories'!$A$3:$D$25,3))))),""))</f>
        <v/>
      </c>
      <c r="H43" s="45"/>
      <c r="I43" s="45"/>
    </row>
    <row r="44" spans="1:9" x14ac:dyDescent="0.3">
      <c r="A44" s="27"/>
      <c r="B44" s="28"/>
      <c r="C44" s="27"/>
      <c r="E44" s="35" t="str">
        <f t="shared" si="1"/>
        <v/>
      </c>
      <c r="F44" s="50" t="str">
        <f t="shared" si="2"/>
        <v/>
      </c>
      <c r="G44" s="36" t="str">
        <f>IF(H44="Not Approved",0,IFERROR(IF(VLOOKUP(H44,'Funding Categories'!$A$3:$D$25,2)="Unit",D44*F44,IF(SUMIFS($E$6:E44,$H$6:H44,H44)&lt;VLOOKUP(H44,'Funding Categories'!$A$3:$D$25,3),D44*F44,IF(E44-(SUMIFS($E$6:E44,$H$6:H44,H44)-VLOOKUP(H44,'Funding Categories'!$A$3:$D$25,3))&lt;0,0,E44-(SUMIFS($E$6:E44,$H$6:H44,H44)-VLOOKUP(H44,'Funding Categories'!$A$3:$D$25,3))))),""))</f>
        <v/>
      </c>
      <c r="H44" s="45"/>
      <c r="I44" s="45"/>
    </row>
    <row r="45" spans="1:9" x14ac:dyDescent="0.3">
      <c r="A45" s="27"/>
      <c r="B45" s="28"/>
      <c r="C45" s="27"/>
      <c r="E45" s="35" t="str">
        <f t="shared" si="1"/>
        <v/>
      </c>
      <c r="F45" s="50" t="str">
        <f t="shared" si="2"/>
        <v/>
      </c>
      <c r="G45" s="36" t="str">
        <f>IF(H45="Not Approved",0,IFERROR(IF(VLOOKUP(H45,'Funding Categories'!$A$3:$D$25,2)="Unit",D45*F45,IF(SUMIFS($E$6:E45,$H$6:H45,H45)&lt;VLOOKUP(H45,'Funding Categories'!$A$3:$D$25,3),D45*F45,IF(E45-(SUMIFS($E$6:E45,$H$6:H45,H45)-VLOOKUP(H45,'Funding Categories'!$A$3:$D$25,3))&lt;0,0,E45-(SUMIFS($E$6:E45,$H$6:H45,H45)-VLOOKUP(H45,'Funding Categories'!$A$3:$D$25,3))))),""))</f>
        <v/>
      </c>
      <c r="H45" s="45"/>
      <c r="I45" s="45"/>
    </row>
    <row r="46" spans="1:9" x14ac:dyDescent="0.3">
      <c r="A46" s="27"/>
      <c r="B46" s="28"/>
      <c r="C46" s="27"/>
      <c r="E46" s="35" t="str">
        <f t="shared" si="1"/>
        <v/>
      </c>
      <c r="F46" s="50" t="str">
        <f t="shared" si="2"/>
        <v/>
      </c>
      <c r="G46" s="36" t="str">
        <f>IF(H46="Not Approved",0,IFERROR(IF(VLOOKUP(H46,'Funding Categories'!$A$3:$D$25,2)="Unit",D46*F46,IF(SUMIFS($E$6:E46,$H$6:H46,H46)&lt;VLOOKUP(H46,'Funding Categories'!$A$3:$D$25,3),D46*F46,IF(E46-(SUMIFS($E$6:E46,$H$6:H46,H46)-VLOOKUP(H46,'Funding Categories'!$A$3:$D$25,3))&lt;0,0,E46-(SUMIFS($E$6:E46,$H$6:H46,H46)-VLOOKUP(H46,'Funding Categories'!$A$3:$D$25,3))))),""))</f>
        <v/>
      </c>
      <c r="H46" s="45"/>
      <c r="I46" s="45"/>
    </row>
    <row r="47" spans="1:9" x14ac:dyDescent="0.3">
      <c r="A47" s="27"/>
      <c r="B47" s="28"/>
      <c r="C47" s="27"/>
      <c r="E47" s="35" t="str">
        <f t="shared" si="1"/>
        <v/>
      </c>
      <c r="F47" s="50" t="str">
        <f t="shared" si="2"/>
        <v/>
      </c>
      <c r="G47" s="36" t="str">
        <f>IF(H47="Not Approved",0,IFERROR(IF(VLOOKUP(H47,'Funding Categories'!$A$3:$D$25,2)="Unit",D47*F47,IF(SUMIFS($E$6:E47,$H$6:H47,H47)&lt;VLOOKUP(H47,'Funding Categories'!$A$3:$D$25,3),D47*F47,IF(E47-(SUMIFS($E$6:E47,$H$6:H47,H47)-VLOOKUP(H47,'Funding Categories'!$A$3:$D$25,3))&lt;0,0,E47-(SUMIFS($E$6:E47,$H$6:H47,H47)-VLOOKUP(H47,'Funding Categories'!$A$3:$D$25,3))))),""))</f>
        <v/>
      </c>
      <c r="H47" s="45"/>
      <c r="I47" s="45"/>
    </row>
    <row r="48" spans="1:9" x14ac:dyDescent="0.3">
      <c r="A48" s="27"/>
      <c r="B48" s="28"/>
      <c r="C48" s="27"/>
      <c r="E48" s="35" t="str">
        <f t="shared" si="1"/>
        <v/>
      </c>
      <c r="F48" s="50" t="str">
        <f t="shared" si="2"/>
        <v/>
      </c>
      <c r="G48" s="36" t="str">
        <f>IF(H48="Not Approved",0,IFERROR(IF(VLOOKUP(H48,'Funding Categories'!$A$3:$D$25,2)="Unit",D48*F48,IF(SUMIFS($E$6:E48,$H$6:H48,H48)&lt;VLOOKUP(H48,'Funding Categories'!$A$3:$D$25,3),D48*F48,IF(E48-(SUMIFS($E$6:E48,$H$6:H48,H48)-VLOOKUP(H48,'Funding Categories'!$A$3:$D$25,3))&lt;0,0,E48-(SUMIFS($E$6:E48,$H$6:H48,H48)-VLOOKUP(H48,'Funding Categories'!$A$3:$D$25,3))))),""))</f>
        <v/>
      </c>
      <c r="H48" s="45"/>
      <c r="I48" s="45"/>
    </row>
    <row r="49" spans="1:9" x14ac:dyDescent="0.3">
      <c r="A49" s="27"/>
      <c r="B49" s="28"/>
      <c r="C49" s="27"/>
      <c r="E49" s="35" t="str">
        <f t="shared" si="1"/>
        <v/>
      </c>
      <c r="F49" s="50" t="str">
        <f t="shared" si="2"/>
        <v/>
      </c>
      <c r="G49" s="36" t="str">
        <f>IF(H49="Not Approved",0,IFERROR(IF(VLOOKUP(H49,'Funding Categories'!$A$3:$D$25,2)="Unit",D49*F49,IF(SUMIFS($E$6:E49,$H$6:H49,H49)&lt;VLOOKUP(H49,'Funding Categories'!$A$3:$D$25,3),D49*F49,IF(E49-(SUMIFS($E$6:E49,$H$6:H49,H49)-VLOOKUP(H49,'Funding Categories'!$A$3:$D$25,3))&lt;0,0,E49-(SUMIFS($E$6:E49,$H$6:H49,H49)-VLOOKUP(H49,'Funding Categories'!$A$3:$D$25,3))))),""))</f>
        <v/>
      </c>
      <c r="H49" s="45"/>
      <c r="I49" s="45"/>
    </row>
    <row r="50" spans="1:9" x14ac:dyDescent="0.3">
      <c r="A50" s="27"/>
      <c r="B50" s="28"/>
      <c r="C50" s="27"/>
      <c r="E50" s="35" t="str">
        <f t="shared" si="1"/>
        <v/>
      </c>
      <c r="F50" s="50" t="str">
        <f t="shared" si="2"/>
        <v/>
      </c>
      <c r="G50" s="36" t="str">
        <f>IF(H50="Not Approved",0,IFERROR(IF(VLOOKUP(H50,'Funding Categories'!$A$3:$D$25,2)="Unit",D50*F50,IF(SUMIFS($E$6:E50,$H$6:H50,H50)&lt;VLOOKUP(H50,'Funding Categories'!$A$3:$D$25,3),D50*F50,IF(E50-(SUMIFS($E$6:E50,$H$6:H50,H50)-VLOOKUP(H50,'Funding Categories'!$A$3:$D$25,3))&lt;0,0,E50-(SUMIFS($E$6:E50,$H$6:H50,H50)-VLOOKUP(H50,'Funding Categories'!$A$3:$D$25,3))))),""))</f>
        <v/>
      </c>
      <c r="H50" s="45"/>
      <c r="I50" s="45"/>
    </row>
    <row r="51" spans="1:9" x14ac:dyDescent="0.3">
      <c r="A51" s="27"/>
      <c r="B51" s="28"/>
      <c r="C51" s="27"/>
      <c r="E51" s="35" t="str">
        <f t="shared" si="1"/>
        <v/>
      </c>
      <c r="F51" s="50" t="str">
        <f t="shared" si="2"/>
        <v/>
      </c>
      <c r="G51" s="36" t="str">
        <f>IF(H51="Not Approved",0,IFERROR(IF(VLOOKUP(H51,'Funding Categories'!$A$3:$D$25,2)="Unit",D51*F51,IF(SUMIFS($E$6:E51,$H$6:H51,H51)&lt;VLOOKUP(H51,'Funding Categories'!$A$3:$D$25,3),D51*F51,IF(E51-(SUMIFS($E$6:E51,$H$6:H51,H51)-VLOOKUP(H51,'Funding Categories'!$A$3:$D$25,3))&lt;0,0,E51-(SUMIFS($E$6:E51,$H$6:H51,H51)-VLOOKUP(H51,'Funding Categories'!$A$3:$D$25,3))))),""))</f>
        <v/>
      </c>
      <c r="H51" s="45"/>
      <c r="I51" s="45"/>
    </row>
    <row r="52" spans="1:9" x14ac:dyDescent="0.3">
      <c r="A52" s="27"/>
      <c r="B52" s="28"/>
      <c r="C52" s="27"/>
      <c r="E52" s="35" t="str">
        <f t="shared" si="1"/>
        <v/>
      </c>
      <c r="F52" s="50" t="str">
        <f t="shared" si="2"/>
        <v/>
      </c>
      <c r="G52" s="36" t="str">
        <f>IF(H52="Not Approved",0,IFERROR(IF(VLOOKUP(H52,'Funding Categories'!$A$3:$D$25,2)="Unit",D52*F52,IF(SUMIFS($E$6:E52,$H$6:H52,H52)&lt;VLOOKUP(H52,'Funding Categories'!$A$3:$D$25,3),D52*F52,IF(E52-(SUMIFS($E$6:E52,$H$6:H52,H52)-VLOOKUP(H52,'Funding Categories'!$A$3:$D$25,3))&lt;0,0,E52-(SUMIFS($E$6:E52,$H$6:H52,H52)-VLOOKUP(H52,'Funding Categories'!$A$3:$D$25,3))))),""))</f>
        <v/>
      </c>
      <c r="H52" s="45"/>
      <c r="I52" s="45"/>
    </row>
    <row r="53" spans="1:9" x14ac:dyDescent="0.3">
      <c r="A53" s="27"/>
      <c r="B53" s="28"/>
      <c r="C53" s="27"/>
      <c r="E53" s="35" t="str">
        <f t="shared" si="1"/>
        <v/>
      </c>
      <c r="F53" s="50" t="str">
        <f t="shared" si="2"/>
        <v/>
      </c>
      <c r="G53" s="36" t="str">
        <f>IF(H53="Not Approved",0,IFERROR(IF(VLOOKUP(H53,'Funding Categories'!$A$3:$D$25,2)="Unit",D53*F53,IF(SUMIFS($E$6:E53,$H$6:H53,H53)&lt;VLOOKUP(H53,'Funding Categories'!$A$3:$D$25,3),D53*F53,IF(E53-(SUMIFS($E$6:E53,$H$6:H53,H53)-VLOOKUP(H53,'Funding Categories'!$A$3:$D$25,3))&lt;0,0,E53-(SUMIFS($E$6:E53,$H$6:H53,H53)-VLOOKUP(H53,'Funding Categories'!$A$3:$D$25,3))))),""))</f>
        <v/>
      </c>
      <c r="H53" s="45"/>
      <c r="I53" s="45"/>
    </row>
    <row r="54" spans="1:9" x14ac:dyDescent="0.3">
      <c r="A54" s="27"/>
      <c r="B54" s="28"/>
      <c r="C54" s="27"/>
      <c r="E54" s="35" t="str">
        <f t="shared" si="1"/>
        <v/>
      </c>
      <c r="F54" s="50" t="str">
        <f t="shared" si="2"/>
        <v/>
      </c>
      <c r="G54" s="36" t="str">
        <f>IF(H54="Not Approved",0,IFERROR(IF(VLOOKUP(H54,'Funding Categories'!$A$3:$D$25,2)="Unit",D54*F54,IF(SUMIFS($E$6:E54,$H$6:H54,H54)&lt;VLOOKUP(H54,'Funding Categories'!$A$3:$D$25,3),D54*F54,IF(E54-(SUMIFS($E$6:E54,$H$6:H54,H54)-VLOOKUP(H54,'Funding Categories'!$A$3:$D$25,3))&lt;0,0,E54-(SUMIFS($E$6:E54,$H$6:H54,H54)-VLOOKUP(H54,'Funding Categories'!$A$3:$D$25,3))))),""))</f>
        <v/>
      </c>
      <c r="H54" s="45"/>
      <c r="I54" s="45"/>
    </row>
    <row r="55" spans="1:9" x14ac:dyDescent="0.3">
      <c r="A55" s="27"/>
      <c r="B55" s="28"/>
      <c r="C55" s="27"/>
      <c r="E55" s="35" t="str">
        <f t="shared" si="1"/>
        <v/>
      </c>
      <c r="F55" s="50" t="str">
        <f t="shared" si="2"/>
        <v/>
      </c>
      <c r="G55" s="36" t="str">
        <f>IF(H55="Not Approved",0,IFERROR(IF(VLOOKUP(H55,'Funding Categories'!$A$3:$D$25,2)="Unit",D55*F55,IF(SUMIFS($E$6:E55,$H$6:H55,H55)&lt;VLOOKUP(H55,'Funding Categories'!$A$3:$D$25,3),D55*F55,IF(E55-(SUMIFS($E$6:E55,$H$6:H55,H55)-VLOOKUP(H55,'Funding Categories'!$A$3:$D$25,3))&lt;0,0,E55-(SUMIFS($E$6:E55,$H$6:H55,H55)-VLOOKUP(H55,'Funding Categories'!$A$3:$D$25,3))))),""))</f>
        <v/>
      </c>
      <c r="H55" s="45"/>
      <c r="I55" s="45"/>
    </row>
    <row r="56" spans="1:9" x14ac:dyDescent="0.3">
      <c r="A56" s="27"/>
      <c r="B56" s="28"/>
      <c r="C56" s="27"/>
      <c r="E56" s="35" t="str">
        <f t="shared" si="1"/>
        <v/>
      </c>
      <c r="F56" s="50" t="str">
        <f t="shared" si="2"/>
        <v/>
      </c>
      <c r="G56" s="36" t="str">
        <f>IF(H56="Not Approved",0,IFERROR(IF(VLOOKUP(H56,'Funding Categories'!$A$3:$D$25,2)="Unit",D56*F56,IF(SUMIFS($E$6:E56,$H$6:H56,H56)&lt;VLOOKUP(H56,'Funding Categories'!$A$3:$D$25,3),D56*F56,IF(E56-(SUMIFS($E$6:E56,$H$6:H56,H56)-VLOOKUP(H56,'Funding Categories'!$A$3:$D$25,3))&lt;0,0,E56-(SUMIFS($E$6:E56,$H$6:H56,H56)-VLOOKUP(H56,'Funding Categories'!$A$3:$D$25,3))))),""))</f>
        <v/>
      </c>
      <c r="H56" s="45"/>
      <c r="I56" s="45"/>
    </row>
    <row r="57" spans="1:9" x14ac:dyDescent="0.3">
      <c r="A57" s="27"/>
      <c r="B57" s="28"/>
      <c r="C57" s="27"/>
      <c r="E57" s="35" t="str">
        <f t="shared" si="1"/>
        <v/>
      </c>
      <c r="F57" s="50" t="str">
        <f t="shared" si="2"/>
        <v/>
      </c>
      <c r="G57" s="36" t="str">
        <f>IF(H57="Not Approved",0,IFERROR(IF(VLOOKUP(H57,'Funding Categories'!$A$3:$D$25,2)="Unit",D57*F57,IF(SUMIFS($E$6:E57,$H$6:H57,H57)&lt;VLOOKUP(H57,'Funding Categories'!$A$3:$D$25,3),D57*F57,IF(E57-(SUMIFS($E$6:E57,$H$6:H57,H57)-VLOOKUP(H57,'Funding Categories'!$A$3:$D$25,3))&lt;0,0,E57-(SUMIFS($E$6:E57,$H$6:H57,H57)-VLOOKUP(H57,'Funding Categories'!$A$3:$D$25,3))))),""))</f>
        <v/>
      </c>
      <c r="H57" s="45"/>
      <c r="I57" s="45"/>
    </row>
    <row r="58" spans="1:9" x14ac:dyDescent="0.3">
      <c r="A58" s="27"/>
      <c r="B58" s="28"/>
      <c r="C58" s="27"/>
      <c r="E58" s="35" t="str">
        <f t="shared" si="1"/>
        <v/>
      </c>
      <c r="F58" s="50" t="str">
        <f t="shared" si="2"/>
        <v/>
      </c>
      <c r="G58" s="36" t="str">
        <f>IF(H58="Not Approved",0,IFERROR(IF(VLOOKUP(H58,'Funding Categories'!$A$3:$D$25,2)="Unit",D58*F58,IF(SUMIFS($E$6:E58,$H$6:H58,H58)&lt;VLOOKUP(H58,'Funding Categories'!$A$3:$D$25,3),D58*F58,IF(E58-(SUMIFS($E$6:E58,$H$6:H58,H58)-VLOOKUP(H58,'Funding Categories'!$A$3:$D$25,3))&lt;0,0,E58-(SUMIFS($E$6:E58,$H$6:H58,H58)-VLOOKUP(H58,'Funding Categories'!$A$3:$D$25,3))))),""))</f>
        <v/>
      </c>
      <c r="H58" s="45"/>
      <c r="I58" s="45"/>
    </row>
    <row r="59" spans="1:9" x14ac:dyDescent="0.3">
      <c r="A59" s="27"/>
      <c r="B59" s="28"/>
      <c r="C59" s="27"/>
      <c r="E59" s="35" t="str">
        <f t="shared" si="1"/>
        <v/>
      </c>
      <c r="F59" s="50" t="str">
        <f t="shared" si="2"/>
        <v/>
      </c>
      <c r="G59" s="36" t="str">
        <f>IF(H59="Not Approved",0,IFERROR(IF(VLOOKUP(H59,'Funding Categories'!$A$3:$D$25,2)="Unit",D59*F59,IF(SUMIFS($E$6:E59,$H$6:H59,H59)&lt;VLOOKUP(H59,'Funding Categories'!$A$3:$D$25,3),D59*F59,IF(E59-(SUMIFS($E$6:E59,$H$6:H59,H59)-VLOOKUP(H59,'Funding Categories'!$A$3:$D$25,3))&lt;0,0,E59-(SUMIFS($E$6:E59,$H$6:H59,H59)-VLOOKUP(H59,'Funding Categories'!$A$3:$D$25,3))))),""))</f>
        <v/>
      </c>
      <c r="H59" s="45"/>
      <c r="I59" s="45"/>
    </row>
    <row r="60" spans="1:9" x14ac:dyDescent="0.3">
      <c r="A60" s="27"/>
      <c r="B60" s="28"/>
      <c r="C60" s="27"/>
      <c r="E60" s="35" t="str">
        <f t="shared" si="1"/>
        <v/>
      </c>
      <c r="F60" s="50" t="str">
        <f t="shared" si="2"/>
        <v/>
      </c>
      <c r="G60" s="36" t="str">
        <f>IF(H60="Not Approved",0,IFERROR(IF(VLOOKUP(H60,'Funding Categories'!$A$3:$D$25,2)="Unit",D60*F60,IF(SUMIFS($E$6:E60,$H$6:H60,H60)&lt;VLOOKUP(H60,'Funding Categories'!$A$3:$D$25,3),D60*F60,IF(E60-(SUMIFS($E$6:E60,$H$6:H60,H60)-VLOOKUP(H60,'Funding Categories'!$A$3:$D$25,3))&lt;0,0,E60-(SUMIFS($E$6:E60,$H$6:H60,H60)-VLOOKUP(H60,'Funding Categories'!$A$3:$D$25,3))))),""))</f>
        <v/>
      </c>
      <c r="H60" s="45"/>
      <c r="I60" s="45"/>
    </row>
    <row r="61" spans="1:9" x14ac:dyDescent="0.3">
      <c r="A61" s="27"/>
      <c r="B61" s="28"/>
      <c r="C61" s="27"/>
      <c r="E61" s="35" t="str">
        <f t="shared" si="1"/>
        <v/>
      </c>
      <c r="F61" s="50" t="str">
        <f t="shared" si="2"/>
        <v/>
      </c>
      <c r="G61" s="36" t="str">
        <f>IF(H61="Not Approved",0,IFERROR(IF(VLOOKUP(H61,'Funding Categories'!$A$3:$D$25,2)="Unit",D61*F61,IF(SUMIFS($E$6:E61,$H$6:H61,H61)&lt;VLOOKUP(H61,'Funding Categories'!$A$3:$D$25,3),D61*F61,IF(E61-(SUMIFS($E$6:E61,$H$6:H61,H61)-VLOOKUP(H61,'Funding Categories'!$A$3:$D$25,3))&lt;0,0,E61-(SUMIFS($E$6:E61,$H$6:H61,H61)-VLOOKUP(H61,'Funding Categories'!$A$3:$D$25,3))))),""))</f>
        <v/>
      </c>
      <c r="H61" s="45"/>
      <c r="I61" s="45"/>
    </row>
    <row r="62" spans="1:9" x14ac:dyDescent="0.3">
      <c r="A62" s="27"/>
      <c r="B62" s="28"/>
      <c r="C62" s="27"/>
      <c r="E62" s="35" t="str">
        <f t="shared" si="1"/>
        <v/>
      </c>
      <c r="F62" s="50" t="str">
        <f t="shared" si="2"/>
        <v/>
      </c>
      <c r="G62" s="36" t="str">
        <f>IF(H62="Not Approved",0,IFERROR(IF(VLOOKUP(H62,'Funding Categories'!$A$3:$D$25,2)="Unit",D62*F62,IF(SUMIFS($E$6:E62,$H$6:H62,H62)&lt;VLOOKUP(H62,'Funding Categories'!$A$3:$D$25,3),D62*F62,IF(E62-(SUMIFS($E$6:E62,$H$6:H62,H62)-VLOOKUP(H62,'Funding Categories'!$A$3:$D$25,3))&lt;0,0,E62-(SUMIFS($E$6:E62,$H$6:H62,H62)-VLOOKUP(H62,'Funding Categories'!$A$3:$D$25,3))))),""))</f>
        <v/>
      </c>
      <c r="H62" s="45"/>
      <c r="I62" s="45"/>
    </row>
    <row r="63" spans="1:9" x14ac:dyDescent="0.3">
      <c r="A63" s="27"/>
      <c r="B63" s="28"/>
      <c r="C63" s="27"/>
      <c r="E63" s="35" t="str">
        <f t="shared" si="1"/>
        <v/>
      </c>
      <c r="F63" s="50" t="str">
        <f t="shared" si="2"/>
        <v/>
      </c>
      <c r="G63" s="36" t="str">
        <f>IF(H63="Not Approved",0,IFERROR(IF(VLOOKUP(H63,'Funding Categories'!$A$3:$D$25,2)="Unit",D63*F63,IF(SUMIFS($E$6:E63,$H$6:H63,H63)&lt;VLOOKUP(H63,'Funding Categories'!$A$3:$D$25,3),D63*F63,IF(E63-(SUMIFS($E$6:E63,$H$6:H63,H63)-VLOOKUP(H63,'Funding Categories'!$A$3:$D$25,3))&lt;0,0,E63-(SUMIFS($E$6:E63,$H$6:H63,H63)-VLOOKUP(H63,'Funding Categories'!$A$3:$D$25,3))))),""))</f>
        <v/>
      </c>
      <c r="H63" s="45"/>
      <c r="I63" s="45"/>
    </row>
    <row r="64" spans="1:9" x14ac:dyDescent="0.3">
      <c r="A64" s="27"/>
      <c r="B64" s="28"/>
      <c r="C64" s="27"/>
      <c r="E64" s="35" t="str">
        <f t="shared" si="1"/>
        <v/>
      </c>
      <c r="F64" s="50" t="str">
        <f t="shared" si="2"/>
        <v/>
      </c>
      <c r="G64" s="36" t="str">
        <f>IF(H64="Not Approved",0,IFERROR(IF(VLOOKUP(H64,'Funding Categories'!$A$3:$D$25,2)="Unit",D64*F64,IF(SUMIFS($E$6:E64,$H$6:H64,H64)&lt;VLOOKUP(H64,'Funding Categories'!$A$3:$D$25,3),D64*F64,IF(E64-(SUMIFS($E$6:E64,$H$6:H64,H64)-VLOOKUP(H64,'Funding Categories'!$A$3:$D$25,3))&lt;0,0,E64-(SUMIFS($E$6:E64,$H$6:H64,H64)-VLOOKUP(H64,'Funding Categories'!$A$3:$D$25,3))))),""))</f>
        <v/>
      </c>
      <c r="H64" s="45"/>
      <c r="I64" s="45"/>
    </row>
    <row r="65" spans="1:9" x14ac:dyDescent="0.3">
      <c r="A65" s="27"/>
      <c r="B65" s="28"/>
      <c r="C65" s="27"/>
      <c r="E65" s="35" t="str">
        <f t="shared" si="1"/>
        <v/>
      </c>
      <c r="F65" s="50" t="str">
        <f t="shared" si="2"/>
        <v/>
      </c>
      <c r="G65" s="36" t="str">
        <f>IF(H65="Not Approved",0,IFERROR(IF(VLOOKUP(H65,'Funding Categories'!$A$3:$D$25,2)="Unit",D65*F65,IF(SUMIFS($E$6:E65,$H$6:H65,H65)&lt;VLOOKUP(H65,'Funding Categories'!$A$3:$D$25,3),D65*F65,IF(E65-(SUMIFS($E$6:E65,$H$6:H65,H65)-VLOOKUP(H65,'Funding Categories'!$A$3:$D$25,3))&lt;0,0,E65-(SUMIFS($E$6:E65,$H$6:H65,H65)-VLOOKUP(H65,'Funding Categories'!$A$3:$D$25,3))))),""))</f>
        <v/>
      </c>
      <c r="H65" s="45"/>
      <c r="I65" s="45"/>
    </row>
    <row r="66" spans="1:9" x14ac:dyDescent="0.3">
      <c r="A66" s="27"/>
      <c r="B66" s="28"/>
      <c r="C66" s="27"/>
      <c r="E66" s="35" t="str">
        <f t="shared" si="1"/>
        <v/>
      </c>
      <c r="F66" s="50" t="str">
        <f t="shared" si="2"/>
        <v/>
      </c>
      <c r="G66" s="36" t="str">
        <f>IF(H66="Not Approved",0,IFERROR(IF(VLOOKUP(H66,'Funding Categories'!$A$3:$D$25,2)="Unit",D66*F66,IF(SUMIFS($E$6:E66,$H$6:H66,H66)&lt;VLOOKUP(H66,'Funding Categories'!$A$3:$D$25,3),D66*F66,IF(E66-(SUMIFS($E$6:E66,$H$6:H66,H66)-VLOOKUP(H66,'Funding Categories'!$A$3:$D$25,3))&lt;0,0,E66-(SUMIFS($E$6:E66,$H$6:H66,H66)-VLOOKUP(H66,'Funding Categories'!$A$3:$D$25,3))))),""))</f>
        <v/>
      </c>
      <c r="H66" s="45"/>
      <c r="I66" s="45"/>
    </row>
    <row r="67" spans="1:9" x14ac:dyDescent="0.3">
      <c r="A67" s="27"/>
      <c r="B67" s="28"/>
      <c r="C67" s="27"/>
      <c r="E67" s="35" t="str">
        <f t="shared" si="1"/>
        <v/>
      </c>
      <c r="F67" s="50" t="str">
        <f t="shared" si="2"/>
        <v/>
      </c>
      <c r="G67" s="36" t="str">
        <f>IF(H67="Not Approved",0,IFERROR(IF(VLOOKUP(H67,'Funding Categories'!$A$3:$D$25,2)="Unit",D67*F67,IF(SUMIFS($E$6:E67,$H$6:H67,H67)&lt;VLOOKUP(H67,'Funding Categories'!$A$3:$D$25,3),D67*F67,IF(E67-(SUMIFS($E$6:E67,$H$6:H67,H67)-VLOOKUP(H67,'Funding Categories'!$A$3:$D$25,3))&lt;0,0,E67-(SUMIFS($E$6:E67,$H$6:H67,H67)-VLOOKUP(H67,'Funding Categories'!$A$3:$D$25,3))))),""))</f>
        <v/>
      </c>
      <c r="H67" s="45"/>
      <c r="I67" s="45"/>
    </row>
    <row r="68" spans="1:9" x14ac:dyDescent="0.3">
      <c r="A68" s="27"/>
      <c r="B68" s="28"/>
      <c r="C68" s="27"/>
      <c r="E68" s="35" t="str">
        <f t="shared" si="1"/>
        <v/>
      </c>
      <c r="F68" s="50" t="str">
        <f t="shared" si="2"/>
        <v/>
      </c>
      <c r="G68" s="36" t="str">
        <f>IF(H68="Not Approved",0,IFERROR(IF(VLOOKUP(H68,'Funding Categories'!$A$3:$D$25,2)="Unit",D68*F68,IF(SUMIFS($E$6:E68,$H$6:H68,H68)&lt;VLOOKUP(H68,'Funding Categories'!$A$3:$D$25,3),D68*F68,IF(E68-(SUMIFS($E$6:E68,$H$6:H68,H68)-VLOOKUP(H68,'Funding Categories'!$A$3:$D$25,3))&lt;0,0,E68-(SUMIFS($E$6:E68,$H$6:H68,H68)-VLOOKUP(H68,'Funding Categories'!$A$3:$D$25,3))))),""))</f>
        <v/>
      </c>
      <c r="H68" s="45"/>
      <c r="I68" s="45"/>
    </row>
    <row r="69" spans="1:9" x14ac:dyDescent="0.3">
      <c r="A69" s="27"/>
      <c r="B69" s="28"/>
      <c r="C69" s="27"/>
      <c r="E69" s="35" t="str">
        <f t="shared" si="1"/>
        <v/>
      </c>
      <c r="F69" s="50" t="str">
        <f t="shared" si="2"/>
        <v/>
      </c>
      <c r="G69" s="36" t="str">
        <f>IF(H69="Not Approved",0,IFERROR(IF(VLOOKUP(H69,'Funding Categories'!$A$3:$D$25,2)="Unit",D69*F69,IF(SUMIFS($E$6:E69,$H$6:H69,H69)&lt;VLOOKUP(H69,'Funding Categories'!$A$3:$D$25,3),D69*F69,IF(E69-(SUMIFS($E$6:E69,$H$6:H69,H69)-VLOOKUP(H69,'Funding Categories'!$A$3:$D$25,3))&lt;0,0,E69-(SUMIFS($E$6:E69,$H$6:H69,H69)-VLOOKUP(H69,'Funding Categories'!$A$3:$D$25,3))))),""))</f>
        <v/>
      </c>
      <c r="H69" s="45"/>
      <c r="I69" s="45"/>
    </row>
    <row r="70" spans="1:9" x14ac:dyDescent="0.3">
      <c r="A70" s="27"/>
      <c r="B70" s="28"/>
      <c r="C70" s="27"/>
      <c r="E70" s="35" t="str">
        <f t="shared" si="1"/>
        <v/>
      </c>
      <c r="F70" s="50" t="str">
        <f t="shared" ref="F70:F101" si="3">IF(H70="","",IF(H70="Not Approved",0,C70))</f>
        <v/>
      </c>
      <c r="G70" s="36" t="str">
        <f>IF(H70="Not Approved",0,IFERROR(IF(VLOOKUP(H70,'Funding Categories'!$A$3:$D$25,2)="Unit",D70*F70,IF(SUMIFS($E$6:E70,$H$6:H70,H70)&lt;VLOOKUP(H70,'Funding Categories'!$A$3:$D$25,3),D70*F70,IF(E70-(SUMIFS($E$6:E70,$H$6:H70,H70)-VLOOKUP(H70,'Funding Categories'!$A$3:$D$25,3))&lt;0,0,E70-(SUMIFS($E$6:E70,$H$6:H70,H70)-VLOOKUP(H70,'Funding Categories'!$A$3:$D$25,3))))),""))</f>
        <v/>
      </c>
      <c r="H70" s="45"/>
      <c r="I70" s="45"/>
    </row>
    <row r="71" spans="1:9" x14ac:dyDescent="0.3">
      <c r="A71" s="27"/>
      <c r="B71" s="28"/>
      <c r="C71" s="27"/>
      <c r="E71" s="35" t="str">
        <f t="shared" ref="E71:E116" si="4">IF(OR(C71="",D71=""),"",C71*D71)</f>
        <v/>
      </c>
      <c r="F71" s="50" t="str">
        <f t="shared" si="3"/>
        <v/>
      </c>
      <c r="G71" s="36" t="str">
        <f>IF(H71="Not Approved",0,IFERROR(IF(VLOOKUP(H71,'Funding Categories'!$A$3:$D$25,2)="Unit",D71*F71,IF(SUMIFS($E$6:E71,$H$6:H71,H71)&lt;VLOOKUP(H71,'Funding Categories'!$A$3:$D$25,3),D71*F71,IF(E71-(SUMIFS($E$6:E71,$H$6:H71,H71)-VLOOKUP(H71,'Funding Categories'!$A$3:$D$25,3))&lt;0,0,E71-(SUMIFS($E$6:E71,$H$6:H71,H71)-VLOOKUP(H71,'Funding Categories'!$A$3:$D$25,3))))),""))</f>
        <v/>
      </c>
      <c r="H71" s="45"/>
      <c r="I71" s="45"/>
    </row>
    <row r="72" spans="1:9" x14ac:dyDescent="0.3">
      <c r="A72" s="27"/>
      <c r="B72" s="28"/>
      <c r="C72" s="27"/>
      <c r="E72" s="35" t="str">
        <f t="shared" si="4"/>
        <v/>
      </c>
      <c r="F72" s="50" t="str">
        <f t="shared" si="3"/>
        <v/>
      </c>
      <c r="G72" s="36" t="str">
        <f>IF(H72="Not Approved",0,IFERROR(IF(VLOOKUP(H72,'Funding Categories'!$A$3:$D$25,2)="Unit",D72*F72,IF(SUMIFS($E$6:E72,$H$6:H72,H72)&lt;VLOOKUP(H72,'Funding Categories'!$A$3:$D$25,3),D72*F72,IF(E72-(SUMIFS($E$6:E72,$H$6:H72,H72)-VLOOKUP(H72,'Funding Categories'!$A$3:$D$25,3))&lt;0,0,E72-(SUMIFS($E$6:E72,$H$6:H72,H72)-VLOOKUP(H72,'Funding Categories'!$A$3:$D$25,3))))),""))</f>
        <v/>
      </c>
      <c r="H72" s="45"/>
      <c r="I72" s="45"/>
    </row>
    <row r="73" spans="1:9" x14ac:dyDescent="0.3">
      <c r="A73" s="27"/>
      <c r="B73" s="28"/>
      <c r="C73" s="27"/>
      <c r="E73" s="35" t="str">
        <f t="shared" si="4"/>
        <v/>
      </c>
      <c r="F73" s="50" t="str">
        <f t="shared" si="3"/>
        <v/>
      </c>
      <c r="G73" s="36" t="str">
        <f>IF(H73="Not Approved",0,IFERROR(IF(VLOOKUP(H73,'Funding Categories'!$A$3:$D$25,2)="Unit",D73*F73,IF(SUMIFS($E$6:E73,$H$6:H73,H73)&lt;VLOOKUP(H73,'Funding Categories'!$A$3:$D$25,3),D73*F73,IF(E73-(SUMIFS($E$6:E73,$H$6:H73,H73)-VLOOKUP(H73,'Funding Categories'!$A$3:$D$25,3))&lt;0,0,E73-(SUMIFS($E$6:E73,$H$6:H73,H73)-VLOOKUP(H73,'Funding Categories'!$A$3:$D$25,3))))),""))</f>
        <v/>
      </c>
      <c r="H73" s="45"/>
      <c r="I73" s="45"/>
    </row>
    <row r="74" spans="1:9" x14ac:dyDescent="0.3">
      <c r="A74" s="27"/>
      <c r="B74" s="28"/>
      <c r="C74" s="27"/>
      <c r="E74" s="35" t="str">
        <f t="shared" si="4"/>
        <v/>
      </c>
      <c r="F74" s="50" t="str">
        <f t="shared" si="3"/>
        <v/>
      </c>
      <c r="G74" s="36" t="str">
        <f>IF(H74="Not Approved",0,IFERROR(IF(VLOOKUP(H74,'Funding Categories'!$A$3:$D$25,2)="Unit",D74*F74,IF(SUMIFS($E$6:E74,$H$6:H74,H74)&lt;VLOOKUP(H74,'Funding Categories'!$A$3:$D$25,3),D74*F74,IF(E74-(SUMIFS($E$6:E74,$H$6:H74,H74)-VLOOKUP(H74,'Funding Categories'!$A$3:$D$25,3))&lt;0,0,E74-(SUMIFS($E$6:E74,$H$6:H74,H74)-VLOOKUP(H74,'Funding Categories'!$A$3:$D$25,3))))),""))</f>
        <v/>
      </c>
      <c r="H74" s="45"/>
      <c r="I74" s="45"/>
    </row>
    <row r="75" spans="1:9" x14ac:dyDescent="0.3">
      <c r="A75" s="27"/>
      <c r="B75" s="28"/>
      <c r="C75" s="27"/>
      <c r="E75" s="35" t="str">
        <f t="shared" si="4"/>
        <v/>
      </c>
      <c r="F75" s="50" t="str">
        <f t="shared" si="3"/>
        <v/>
      </c>
      <c r="G75" s="36" t="str">
        <f>IF(H75="Not Approved",0,IFERROR(IF(VLOOKUP(H75,'Funding Categories'!$A$3:$D$25,2)="Unit",D75*F75,IF(SUMIFS($E$6:E75,$H$6:H75,H75)&lt;VLOOKUP(H75,'Funding Categories'!$A$3:$D$25,3),D75*F75,IF(E75-(SUMIFS($E$6:E75,$H$6:H75,H75)-VLOOKUP(H75,'Funding Categories'!$A$3:$D$25,3))&lt;0,0,E75-(SUMIFS($E$6:E75,$H$6:H75,H75)-VLOOKUP(H75,'Funding Categories'!$A$3:$D$25,3))))),""))</f>
        <v/>
      </c>
      <c r="H75" s="45"/>
      <c r="I75" s="45"/>
    </row>
    <row r="76" spans="1:9" x14ac:dyDescent="0.3">
      <c r="A76" s="27"/>
      <c r="B76" s="28"/>
      <c r="C76" s="27"/>
      <c r="E76" s="35" t="str">
        <f t="shared" si="4"/>
        <v/>
      </c>
      <c r="F76" s="50" t="str">
        <f t="shared" si="3"/>
        <v/>
      </c>
      <c r="G76" s="36" t="str">
        <f>IF(H76="Not Approved",0,IFERROR(IF(VLOOKUP(H76,'Funding Categories'!$A$3:$D$25,2)="Unit",D76*F76,IF(SUMIFS($E$6:E76,$H$6:H76,H76)&lt;VLOOKUP(H76,'Funding Categories'!$A$3:$D$25,3),D76*F76,IF(E76-(SUMIFS($E$6:E76,$H$6:H76,H76)-VLOOKUP(H76,'Funding Categories'!$A$3:$D$25,3))&lt;0,0,E76-(SUMIFS($E$6:E76,$H$6:H76,H76)-VLOOKUP(H76,'Funding Categories'!$A$3:$D$25,3))))),""))</f>
        <v/>
      </c>
      <c r="H76" s="45"/>
      <c r="I76" s="45"/>
    </row>
    <row r="77" spans="1:9" x14ac:dyDescent="0.3">
      <c r="A77" s="27"/>
      <c r="B77" s="28"/>
      <c r="C77" s="27"/>
      <c r="E77" s="35" t="str">
        <f t="shared" si="4"/>
        <v/>
      </c>
      <c r="F77" s="50" t="str">
        <f t="shared" si="3"/>
        <v/>
      </c>
      <c r="G77" s="36" t="str">
        <f>IF(H77="Not Approved",0,IFERROR(IF(VLOOKUP(H77,'Funding Categories'!$A$3:$D$25,2)="Unit",D77*F77,IF(SUMIFS($E$6:E77,$H$6:H77,H77)&lt;VLOOKUP(H77,'Funding Categories'!$A$3:$D$25,3),D77*F77,IF(E77-(SUMIFS($E$6:E77,$H$6:H77,H77)-VLOOKUP(H77,'Funding Categories'!$A$3:$D$25,3))&lt;0,0,E77-(SUMIFS($E$6:E77,$H$6:H77,H77)-VLOOKUP(H77,'Funding Categories'!$A$3:$D$25,3))))),""))</f>
        <v/>
      </c>
      <c r="H77" s="45"/>
      <c r="I77" s="45"/>
    </row>
    <row r="78" spans="1:9" x14ac:dyDescent="0.3">
      <c r="A78" s="27"/>
      <c r="B78" s="28"/>
      <c r="C78" s="27"/>
      <c r="E78" s="35" t="str">
        <f t="shared" si="4"/>
        <v/>
      </c>
      <c r="F78" s="50" t="str">
        <f t="shared" si="3"/>
        <v/>
      </c>
      <c r="G78" s="36" t="str">
        <f>IF(H78="Not Approved",0,IFERROR(IF(VLOOKUP(H78,'Funding Categories'!$A$3:$D$25,2)="Unit",D78*F78,IF(SUMIFS($E$6:E78,$H$6:H78,H78)&lt;VLOOKUP(H78,'Funding Categories'!$A$3:$D$25,3),D78*F78,IF(E78-(SUMIFS($E$6:E78,$H$6:H78,H78)-VLOOKUP(H78,'Funding Categories'!$A$3:$D$25,3))&lt;0,0,E78-(SUMIFS($E$6:E78,$H$6:H78,H78)-VLOOKUP(H78,'Funding Categories'!$A$3:$D$25,3))))),""))</f>
        <v/>
      </c>
      <c r="H78" s="45"/>
      <c r="I78" s="45"/>
    </row>
    <row r="79" spans="1:9" x14ac:dyDescent="0.3">
      <c r="A79" s="27"/>
      <c r="B79" s="28"/>
      <c r="C79" s="27"/>
      <c r="E79" s="35" t="str">
        <f t="shared" si="4"/>
        <v/>
      </c>
      <c r="F79" s="50" t="str">
        <f t="shared" si="3"/>
        <v/>
      </c>
      <c r="G79" s="36" t="str">
        <f>IF(H79="Not Approved",0,IFERROR(IF(VLOOKUP(H79,'Funding Categories'!$A$3:$D$25,2)="Unit",D79*F79,IF(SUMIFS($E$6:E79,$H$6:H79,H79)&lt;VLOOKUP(H79,'Funding Categories'!$A$3:$D$25,3),D79*F79,IF(E79-(SUMIFS($E$6:E79,$H$6:H79,H79)-VLOOKUP(H79,'Funding Categories'!$A$3:$D$25,3))&lt;0,0,E79-(SUMIFS($E$6:E79,$H$6:H79,H79)-VLOOKUP(H79,'Funding Categories'!$A$3:$D$25,3))))),""))</f>
        <v/>
      </c>
      <c r="H79" s="45"/>
      <c r="I79" s="45"/>
    </row>
    <row r="80" spans="1:9" x14ac:dyDescent="0.3">
      <c r="A80" s="27"/>
      <c r="B80" s="28"/>
      <c r="C80" s="27"/>
      <c r="E80" s="35" t="str">
        <f t="shared" si="4"/>
        <v/>
      </c>
      <c r="F80" s="50" t="str">
        <f t="shared" si="3"/>
        <v/>
      </c>
      <c r="G80" s="36" t="str">
        <f>IF(H80="Not Approved",0,IFERROR(IF(VLOOKUP(H80,'Funding Categories'!$A$3:$D$25,2)="Unit",D80*F80,IF(SUMIFS($E$6:E80,$H$6:H80,H80)&lt;VLOOKUP(H80,'Funding Categories'!$A$3:$D$25,3),D80*F80,IF(E80-(SUMIFS($E$6:E80,$H$6:H80,H80)-VLOOKUP(H80,'Funding Categories'!$A$3:$D$25,3))&lt;0,0,E80-(SUMIFS($E$6:E80,$H$6:H80,H80)-VLOOKUP(H80,'Funding Categories'!$A$3:$D$25,3))))),""))</f>
        <v/>
      </c>
      <c r="H80" s="45"/>
      <c r="I80" s="45"/>
    </row>
    <row r="81" spans="1:9" x14ac:dyDescent="0.3">
      <c r="A81" s="27"/>
      <c r="B81" s="28"/>
      <c r="C81" s="27"/>
      <c r="E81" s="35" t="str">
        <f t="shared" si="4"/>
        <v/>
      </c>
      <c r="F81" s="50" t="str">
        <f t="shared" si="3"/>
        <v/>
      </c>
      <c r="G81" s="36" t="str">
        <f>IF(H81="Not Approved",0,IFERROR(IF(VLOOKUP(H81,'Funding Categories'!$A$3:$D$25,2)="Unit",D81*F81,IF(SUMIFS($E$6:E81,$H$6:H81,H81)&lt;VLOOKUP(H81,'Funding Categories'!$A$3:$D$25,3),D81*F81,IF(E81-(SUMIFS($E$6:E81,$H$6:H81,H81)-VLOOKUP(H81,'Funding Categories'!$A$3:$D$25,3))&lt;0,0,E81-(SUMIFS($E$6:E81,$H$6:H81,H81)-VLOOKUP(H81,'Funding Categories'!$A$3:$D$25,3))))),""))</f>
        <v/>
      </c>
      <c r="H81" s="45"/>
      <c r="I81" s="45"/>
    </row>
    <row r="82" spans="1:9" x14ac:dyDescent="0.3">
      <c r="A82" s="27"/>
      <c r="B82" s="28"/>
      <c r="C82" s="27"/>
      <c r="E82" s="35" t="str">
        <f t="shared" si="4"/>
        <v/>
      </c>
      <c r="F82" s="50" t="str">
        <f t="shared" si="3"/>
        <v/>
      </c>
      <c r="G82" s="36" t="str">
        <f>IF(H82="Not Approved",0,IFERROR(IF(VLOOKUP(H82,'Funding Categories'!$A$3:$D$25,2)="Unit",D82*F82,IF(SUMIFS($E$6:E82,$H$6:H82,H82)&lt;VLOOKUP(H82,'Funding Categories'!$A$3:$D$25,3),D82*F82,IF(E82-(SUMIFS($E$6:E82,$H$6:H82,H82)-VLOOKUP(H82,'Funding Categories'!$A$3:$D$25,3))&lt;0,0,E82-(SUMIFS($E$6:E82,$H$6:H82,H82)-VLOOKUP(H82,'Funding Categories'!$A$3:$D$25,3))))),""))</f>
        <v/>
      </c>
      <c r="H82" s="45"/>
      <c r="I82" s="45"/>
    </row>
    <row r="83" spans="1:9" x14ac:dyDescent="0.3">
      <c r="A83" s="27"/>
      <c r="B83" s="28"/>
      <c r="C83" s="27"/>
      <c r="E83" s="35" t="str">
        <f t="shared" si="4"/>
        <v/>
      </c>
      <c r="F83" s="50" t="str">
        <f t="shared" si="3"/>
        <v/>
      </c>
      <c r="G83" s="36" t="str">
        <f>IF(H83="Not Approved",0,IFERROR(IF(VLOOKUP(H83,'Funding Categories'!$A$3:$D$25,2)="Unit",D83*F83,IF(SUMIFS($E$6:E83,$H$6:H83,H83)&lt;VLOOKUP(H83,'Funding Categories'!$A$3:$D$25,3),D83*F83,IF(E83-(SUMIFS($E$6:E83,$H$6:H83,H83)-VLOOKUP(H83,'Funding Categories'!$A$3:$D$25,3))&lt;0,0,E83-(SUMIFS($E$6:E83,$H$6:H83,H83)-VLOOKUP(H83,'Funding Categories'!$A$3:$D$25,3))))),""))</f>
        <v/>
      </c>
      <c r="H83" s="45"/>
      <c r="I83" s="45"/>
    </row>
    <row r="84" spans="1:9" x14ac:dyDescent="0.3">
      <c r="A84" s="27"/>
      <c r="B84" s="28"/>
      <c r="C84" s="27"/>
      <c r="E84" s="35" t="str">
        <f t="shared" si="4"/>
        <v/>
      </c>
      <c r="F84" s="50" t="str">
        <f t="shared" si="3"/>
        <v/>
      </c>
      <c r="G84" s="36" t="str">
        <f>IF(H84="Not Approved",0,IFERROR(IF(VLOOKUP(H84,'Funding Categories'!$A$3:$D$25,2)="Unit",D84*F84,IF(SUMIFS($E$6:E84,$H$6:H84,H84)&lt;VLOOKUP(H84,'Funding Categories'!$A$3:$D$25,3),D84*F84,IF(E84-(SUMIFS($E$6:E84,$H$6:H84,H84)-VLOOKUP(H84,'Funding Categories'!$A$3:$D$25,3))&lt;0,0,E84-(SUMIFS($E$6:E84,$H$6:H84,H84)-VLOOKUP(H84,'Funding Categories'!$A$3:$D$25,3))))),""))</f>
        <v/>
      </c>
      <c r="H84" s="45"/>
      <c r="I84" s="45"/>
    </row>
    <row r="85" spans="1:9" x14ac:dyDescent="0.3">
      <c r="A85" s="27"/>
      <c r="B85" s="28"/>
      <c r="C85" s="27"/>
      <c r="E85" s="35" t="str">
        <f t="shared" si="4"/>
        <v/>
      </c>
      <c r="F85" s="50" t="str">
        <f t="shared" si="3"/>
        <v/>
      </c>
      <c r="G85" s="36" t="str">
        <f>IF(H85="Not Approved",0,IFERROR(IF(VLOOKUP(H85,'Funding Categories'!$A$3:$D$25,2)="Unit",D85*F85,IF(SUMIFS($E$6:E85,$H$6:H85,H85)&lt;VLOOKUP(H85,'Funding Categories'!$A$3:$D$25,3),D85*F85,IF(E85-(SUMIFS($E$6:E85,$H$6:H85,H85)-VLOOKUP(H85,'Funding Categories'!$A$3:$D$25,3))&lt;0,0,E85-(SUMIFS($E$6:E85,$H$6:H85,H85)-VLOOKUP(H85,'Funding Categories'!$A$3:$D$25,3))))),""))</f>
        <v/>
      </c>
      <c r="H85" s="45"/>
      <c r="I85" s="45"/>
    </row>
    <row r="86" spans="1:9" x14ac:dyDescent="0.3">
      <c r="A86" s="27"/>
      <c r="B86" s="28"/>
      <c r="C86" s="27"/>
      <c r="E86" s="35" t="str">
        <f t="shared" si="4"/>
        <v/>
      </c>
      <c r="F86" s="50" t="str">
        <f t="shared" si="3"/>
        <v/>
      </c>
      <c r="G86" s="36" t="str">
        <f>IF(H86="Not Approved",0,IFERROR(IF(VLOOKUP(H86,'Funding Categories'!$A$3:$D$25,2)="Unit",D86*F86,IF(SUMIFS($E$6:E86,$H$6:H86,H86)&lt;VLOOKUP(H86,'Funding Categories'!$A$3:$D$25,3),D86*F86,IF(E86-(SUMIFS($E$6:E86,$H$6:H86,H86)-VLOOKUP(H86,'Funding Categories'!$A$3:$D$25,3))&lt;0,0,E86-(SUMIFS($E$6:E86,$H$6:H86,H86)-VLOOKUP(H86,'Funding Categories'!$A$3:$D$25,3))))),""))</f>
        <v/>
      </c>
      <c r="H86" s="45"/>
      <c r="I86" s="45"/>
    </row>
    <row r="87" spans="1:9" x14ac:dyDescent="0.3">
      <c r="A87" s="27"/>
      <c r="B87" s="28"/>
      <c r="C87" s="27"/>
      <c r="E87" s="35" t="str">
        <f t="shared" si="4"/>
        <v/>
      </c>
      <c r="F87" s="50" t="str">
        <f t="shared" si="3"/>
        <v/>
      </c>
      <c r="G87" s="36" t="str">
        <f>IF(H87="Not Approved",0,IFERROR(IF(VLOOKUP(H87,'Funding Categories'!$A$3:$D$25,2)="Unit",D87*F87,IF(SUMIFS($E$6:E87,$H$6:H87,H87)&lt;VLOOKUP(H87,'Funding Categories'!$A$3:$D$25,3),D87*F87,IF(E87-(SUMIFS($E$6:E87,$H$6:H87,H87)-VLOOKUP(H87,'Funding Categories'!$A$3:$D$25,3))&lt;0,0,E87-(SUMIFS($E$6:E87,$H$6:H87,H87)-VLOOKUP(H87,'Funding Categories'!$A$3:$D$25,3))))),""))</f>
        <v/>
      </c>
      <c r="H87" s="45"/>
      <c r="I87" s="45"/>
    </row>
    <row r="88" spans="1:9" x14ac:dyDescent="0.3">
      <c r="A88" s="27"/>
      <c r="B88" s="28"/>
      <c r="C88" s="27"/>
      <c r="E88" s="35" t="str">
        <f t="shared" si="4"/>
        <v/>
      </c>
      <c r="F88" s="50" t="str">
        <f t="shared" si="3"/>
        <v/>
      </c>
      <c r="G88" s="36" t="str">
        <f>IF(H88="Not Approved",0,IFERROR(IF(VLOOKUP(H88,'Funding Categories'!$A$3:$D$25,2)="Unit",D88*F88,IF(SUMIFS($E$6:E88,$H$6:H88,H88)&lt;VLOOKUP(H88,'Funding Categories'!$A$3:$D$25,3),D88*F88,IF(E88-(SUMIFS($E$6:E88,$H$6:H88,H88)-VLOOKUP(H88,'Funding Categories'!$A$3:$D$25,3))&lt;0,0,E88-(SUMIFS($E$6:E88,$H$6:H88,H88)-VLOOKUP(H88,'Funding Categories'!$A$3:$D$25,3))))),""))</f>
        <v/>
      </c>
      <c r="H88" s="45"/>
      <c r="I88" s="45"/>
    </row>
    <row r="89" spans="1:9" x14ac:dyDescent="0.3">
      <c r="A89" s="27"/>
      <c r="B89" s="28"/>
      <c r="C89" s="27"/>
      <c r="E89" s="35" t="str">
        <f t="shared" si="4"/>
        <v/>
      </c>
      <c r="F89" s="50" t="str">
        <f t="shared" si="3"/>
        <v/>
      </c>
      <c r="G89" s="36" t="str">
        <f>IF(H89="Not Approved",0,IFERROR(IF(VLOOKUP(H89,'Funding Categories'!$A$3:$D$25,2)="Unit",D89*F89,IF(SUMIFS($E$6:E89,$H$6:H89,H89)&lt;VLOOKUP(H89,'Funding Categories'!$A$3:$D$25,3),D89*F89,IF(E89-(SUMIFS($E$6:E89,$H$6:H89,H89)-VLOOKUP(H89,'Funding Categories'!$A$3:$D$25,3))&lt;0,0,E89-(SUMIFS($E$6:E89,$H$6:H89,H89)-VLOOKUP(H89,'Funding Categories'!$A$3:$D$25,3))))),""))</f>
        <v/>
      </c>
      <c r="H89" s="45"/>
      <c r="I89" s="45"/>
    </row>
    <row r="90" spans="1:9" x14ac:dyDescent="0.3">
      <c r="A90" s="27"/>
      <c r="B90" s="28"/>
      <c r="C90" s="27"/>
      <c r="E90" s="35" t="str">
        <f t="shared" si="4"/>
        <v/>
      </c>
      <c r="F90" s="50" t="str">
        <f t="shared" si="3"/>
        <v/>
      </c>
      <c r="G90" s="36" t="str">
        <f>IF(H90="Not Approved",0,IFERROR(IF(VLOOKUP(H90,'Funding Categories'!$A$3:$D$25,2)="Unit",D90*F90,IF(SUMIFS($E$6:E90,$H$6:H90,H90)&lt;VLOOKUP(H90,'Funding Categories'!$A$3:$D$25,3),D90*F90,IF(E90-(SUMIFS($E$6:E90,$H$6:H90,H90)-VLOOKUP(H90,'Funding Categories'!$A$3:$D$25,3))&lt;0,0,E90-(SUMIFS($E$6:E90,$H$6:H90,H90)-VLOOKUP(H90,'Funding Categories'!$A$3:$D$25,3))))),""))</f>
        <v/>
      </c>
      <c r="H90" s="45"/>
      <c r="I90" s="45"/>
    </row>
    <row r="91" spans="1:9" x14ac:dyDescent="0.3">
      <c r="A91" s="27"/>
      <c r="B91" s="28"/>
      <c r="C91" s="27"/>
      <c r="E91" s="35" t="str">
        <f t="shared" si="4"/>
        <v/>
      </c>
      <c r="F91" s="50" t="str">
        <f t="shared" si="3"/>
        <v/>
      </c>
      <c r="G91" s="36" t="str">
        <f>IF(H91="Not Approved",0,IFERROR(IF(VLOOKUP(H91,'Funding Categories'!$A$3:$D$25,2)="Unit",D91*F91,IF(SUMIFS($E$6:E91,$H$6:H91,H91)&lt;VLOOKUP(H91,'Funding Categories'!$A$3:$D$25,3),D91*F91,IF(E91-(SUMIFS($E$6:E91,$H$6:H91,H91)-VLOOKUP(H91,'Funding Categories'!$A$3:$D$25,3))&lt;0,0,E91-(SUMIFS($E$6:E91,$H$6:H91,H91)-VLOOKUP(H91,'Funding Categories'!$A$3:$D$25,3))))),""))</f>
        <v/>
      </c>
      <c r="H91" s="45"/>
      <c r="I91" s="45"/>
    </row>
    <row r="92" spans="1:9" x14ac:dyDescent="0.3">
      <c r="A92" s="27"/>
      <c r="B92" s="28"/>
      <c r="C92" s="27"/>
      <c r="E92" s="35" t="str">
        <f t="shared" si="4"/>
        <v/>
      </c>
      <c r="F92" s="50" t="str">
        <f t="shared" si="3"/>
        <v/>
      </c>
      <c r="G92" s="36" t="str">
        <f>IF(H92="Not Approved",0,IFERROR(IF(VLOOKUP(H92,'Funding Categories'!$A$3:$D$25,2)="Unit",D92*F92,IF(SUMIFS($E$6:E92,$H$6:H92,H92)&lt;VLOOKUP(H92,'Funding Categories'!$A$3:$D$25,3),D92*F92,IF(E92-(SUMIFS($E$6:E92,$H$6:H92,H92)-VLOOKUP(H92,'Funding Categories'!$A$3:$D$25,3))&lt;0,0,E92-(SUMIFS($E$6:E92,$H$6:H92,H92)-VLOOKUP(H92,'Funding Categories'!$A$3:$D$25,3))))),""))</f>
        <v/>
      </c>
      <c r="H92" s="45"/>
      <c r="I92" s="45"/>
    </row>
    <row r="93" spans="1:9" x14ac:dyDescent="0.3">
      <c r="A93" s="27"/>
      <c r="B93" s="28"/>
      <c r="C93" s="27"/>
      <c r="E93" s="35" t="str">
        <f t="shared" si="4"/>
        <v/>
      </c>
      <c r="F93" s="50" t="str">
        <f t="shared" si="3"/>
        <v/>
      </c>
      <c r="G93" s="36" t="str">
        <f>IF(H93="Not Approved",0,IFERROR(IF(VLOOKUP(H93,'Funding Categories'!$A$3:$D$25,2)="Unit",D93*F93,IF(SUMIFS($E$6:E93,$H$6:H93,H93)&lt;VLOOKUP(H93,'Funding Categories'!$A$3:$D$25,3),D93*F93,IF(E93-(SUMIFS($E$6:E93,$H$6:H93,H93)-VLOOKUP(H93,'Funding Categories'!$A$3:$D$25,3))&lt;0,0,E93-(SUMIFS($E$6:E93,$H$6:H93,H93)-VLOOKUP(H93,'Funding Categories'!$A$3:$D$25,3))))),""))</f>
        <v/>
      </c>
      <c r="H93" s="45"/>
      <c r="I93" s="45"/>
    </row>
    <row r="94" spans="1:9" x14ac:dyDescent="0.3">
      <c r="A94" s="27"/>
      <c r="B94" s="28"/>
      <c r="C94" s="27"/>
      <c r="E94" s="35" t="str">
        <f t="shared" si="4"/>
        <v/>
      </c>
      <c r="F94" s="50" t="str">
        <f t="shared" si="3"/>
        <v/>
      </c>
      <c r="G94" s="36" t="str">
        <f>IF(H94="Not Approved",0,IFERROR(IF(VLOOKUP(H94,'Funding Categories'!$A$3:$D$25,2)="Unit",D94*F94,IF(SUMIFS($E$6:E94,$H$6:H94,H94)&lt;VLOOKUP(H94,'Funding Categories'!$A$3:$D$25,3),D94*F94,IF(E94-(SUMIFS($E$6:E94,$H$6:H94,H94)-VLOOKUP(H94,'Funding Categories'!$A$3:$D$25,3))&lt;0,0,E94-(SUMIFS($E$6:E94,$H$6:H94,H94)-VLOOKUP(H94,'Funding Categories'!$A$3:$D$25,3))))),""))</f>
        <v/>
      </c>
      <c r="H94" s="45"/>
      <c r="I94" s="45"/>
    </row>
    <row r="95" spans="1:9" x14ac:dyDescent="0.3">
      <c r="A95" s="27"/>
      <c r="B95" s="28"/>
      <c r="C95" s="27"/>
      <c r="E95" s="35" t="str">
        <f t="shared" si="4"/>
        <v/>
      </c>
      <c r="F95" s="50" t="str">
        <f t="shared" si="3"/>
        <v/>
      </c>
      <c r="G95" s="36" t="str">
        <f>IF(H95="Not Approved",0,IFERROR(IF(VLOOKUP(H95,'Funding Categories'!$A$3:$D$25,2)="Unit",D95*F95,IF(SUMIFS($E$6:E95,$H$6:H95,H95)&lt;VLOOKUP(H95,'Funding Categories'!$A$3:$D$25,3),D95*F95,IF(E95-(SUMIFS($E$6:E95,$H$6:H95,H95)-VLOOKUP(H95,'Funding Categories'!$A$3:$D$25,3))&lt;0,0,E95-(SUMIFS($E$6:E95,$H$6:H95,H95)-VLOOKUP(H95,'Funding Categories'!$A$3:$D$25,3))))),""))</f>
        <v/>
      </c>
      <c r="H95" s="45"/>
      <c r="I95" s="45"/>
    </row>
    <row r="96" spans="1:9" x14ac:dyDescent="0.3">
      <c r="A96" s="27"/>
      <c r="B96" s="28"/>
      <c r="C96" s="27"/>
      <c r="E96" s="35" t="str">
        <f t="shared" si="4"/>
        <v/>
      </c>
      <c r="F96" s="50" t="str">
        <f t="shared" si="3"/>
        <v/>
      </c>
      <c r="G96" s="36" t="str">
        <f>IF(H96="Not Approved",0,IFERROR(IF(VLOOKUP(H96,'Funding Categories'!$A$3:$D$25,2)="Unit",D96*F96,IF(SUMIFS($E$6:E96,$H$6:H96,H96)&lt;VLOOKUP(H96,'Funding Categories'!$A$3:$D$25,3),D96*F96,IF(E96-(SUMIFS($E$6:E96,$H$6:H96,H96)-VLOOKUP(H96,'Funding Categories'!$A$3:$D$25,3))&lt;0,0,E96-(SUMIFS($E$6:E96,$H$6:H96,H96)-VLOOKUP(H96,'Funding Categories'!$A$3:$D$25,3))))),""))</f>
        <v/>
      </c>
      <c r="H96" s="45"/>
      <c r="I96" s="45"/>
    </row>
    <row r="97" spans="1:9" x14ac:dyDescent="0.3">
      <c r="A97" s="27"/>
      <c r="B97" s="28"/>
      <c r="C97" s="27"/>
      <c r="E97" s="35" t="str">
        <f t="shared" si="4"/>
        <v/>
      </c>
      <c r="F97" s="50" t="str">
        <f t="shared" si="3"/>
        <v/>
      </c>
      <c r="G97" s="36" t="str">
        <f>IF(H97="Not Approved",0,IFERROR(IF(VLOOKUP(H97,'Funding Categories'!$A$3:$D$25,2)="Unit",D97*F97,IF(SUMIFS($E$6:E97,$H$6:H97,H97)&lt;VLOOKUP(H97,'Funding Categories'!$A$3:$D$25,3),D97*F97,IF(E97-(SUMIFS($E$6:E97,$H$6:H97,H97)-VLOOKUP(H97,'Funding Categories'!$A$3:$D$25,3))&lt;0,0,E97-(SUMIFS($E$6:E97,$H$6:H97,H97)-VLOOKUP(H97,'Funding Categories'!$A$3:$D$25,3))))),""))</f>
        <v/>
      </c>
      <c r="H97" s="45"/>
      <c r="I97" s="45"/>
    </row>
    <row r="98" spans="1:9" x14ac:dyDescent="0.3">
      <c r="A98" s="27"/>
      <c r="B98" s="28"/>
      <c r="C98" s="27"/>
      <c r="E98" s="35" t="str">
        <f t="shared" si="4"/>
        <v/>
      </c>
      <c r="F98" s="50" t="str">
        <f t="shared" si="3"/>
        <v/>
      </c>
      <c r="G98" s="36" t="str">
        <f>IF(H98="Not Approved",0,IFERROR(IF(VLOOKUP(H98,'Funding Categories'!$A$3:$D$25,2)="Unit",D98*F98,IF(SUMIFS($E$6:E98,$H$6:H98,H98)&lt;VLOOKUP(H98,'Funding Categories'!$A$3:$D$25,3),D98*F98,IF(E98-(SUMIFS($E$6:E98,$H$6:H98,H98)-VLOOKUP(H98,'Funding Categories'!$A$3:$D$25,3))&lt;0,0,E98-(SUMIFS($E$6:E98,$H$6:H98,H98)-VLOOKUP(H98,'Funding Categories'!$A$3:$D$25,3))))),""))</f>
        <v/>
      </c>
      <c r="H98" s="45"/>
      <c r="I98" s="45"/>
    </row>
    <row r="99" spans="1:9" x14ac:dyDescent="0.3">
      <c r="A99" s="27"/>
      <c r="B99" s="28"/>
      <c r="C99" s="27"/>
      <c r="E99" s="35" t="str">
        <f t="shared" si="4"/>
        <v/>
      </c>
      <c r="F99" s="50" t="str">
        <f t="shared" si="3"/>
        <v/>
      </c>
      <c r="G99" s="36" t="str">
        <f>IF(H99="Not Approved",0,IFERROR(IF(VLOOKUP(H99,'Funding Categories'!$A$3:$D$25,2)="Unit",D99*F99,IF(SUMIFS($E$6:E99,$H$6:H99,H99)&lt;VLOOKUP(H99,'Funding Categories'!$A$3:$D$25,3),D99*F99,IF(E99-(SUMIFS($E$6:E99,$H$6:H99,H99)-VLOOKUP(H99,'Funding Categories'!$A$3:$D$25,3))&lt;0,0,E99-(SUMIFS($E$6:E99,$H$6:H99,H99)-VLOOKUP(H99,'Funding Categories'!$A$3:$D$25,3))))),""))</f>
        <v/>
      </c>
      <c r="H99" s="45"/>
      <c r="I99" s="45"/>
    </row>
    <row r="100" spans="1:9" x14ac:dyDescent="0.3">
      <c r="A100" s="27"/>
      <c r="B100" s="28"/>
      <c r="C100" s="27"/>
      <c r="E100" s="35" t="str">
        <f t="shared" si="4"/>
        <v/>
      </c>
      <c r="F100" s="50" t="str">
        <f t="shared" si="3"/>
        <v/>
      </c>
      <c r="G100" s="36" t="str">
        <f>IF(H100="Not Approved",0,IFERROR(IF(VLOOKUP(H100,'Funding Categories'!$A$3:$D$25,2)="Unit",D100*F100,IF(SUMIFS($E$6:E100,$H$6:H100,H100)&lt;VLOOKUP(H100,'Funding Categories'!$A$3:$D$25,3),D100*F100,IF(E100-(SUMIFS($E$6:E100,$H$6:H100,H100)-VLOOKUP(H100,'Funding Categories'!$A$3:$D$25,3))&lt;0,0,E100-(SUMIFS($E$6:E100,$H$6:H100,H100)-VLOOKUP(H100,'Funding Categories'!$A$3:$D$25,3))))),""))</f>
        <v/>
      </c>
      <c r="H100" s="45"/>
      <c r="I100" s="45"/>
    </row>
    <row r="101" spans="1:9" x14ac:dyDescent="0.3">
      <c r="A101" s="27"/>
      <c r="B101" s="28"/>
      <c r="C101" s="27"/>
      <c r="E101" s="35" t="str">
        <f t="shared" si="4"/>
        <v/>
      </c>
      <c r="F101" s="50" t="str">
        <f t="shared" si="3"/>
        <v/>
      </c>
      <c r="G101" s="36" t="str">
        <f>IF(H101="Not Approved",0,IFERROR(IF(VLOOKUP(H101,'Funding Categories'!$A$3:$D$25,2)="Unit",D101*F101,IF(SUMIFS($E$6:E101,$H$6:H101,H101)&lt;VLOOKUP(H101,'Funding Categories'!$A$3:$D$25,3),D101*F101,IF(E101-(SUMIFS($E$6:E101,$H$6:H101,H101)-VLOOKUP(H101,'Funding Categories'!$A$3:$D$25,3))&lt;0,0,E101-(SUMIFS($E$6:E101,$H$6:H101,H101)-VLOOKUP(H101,'Funding Categories'!$A$3:$D$25,3))))),""))</f>
        <v/>
      </c>
      <c r="H101" s="45"/>
      <c r="I101" s="45"/>
    </row>
    <row r="102" spans="1:9" x14ac:dyDescent="0.3">
      <c r="A102" s="27"/>
      <c r="B102" s="28"/>
      <c r="C102" s="27"/>
      <c r="E102" s="35" t="str">
        <f t="shared" si="4"/>
        <v/>
      </c>
      <c r="F102" s="50" t="str">
        <f t="shared" ref="F102:F116" si="5">IF(H102="","",IF(H102="Not Approved",0,C102))</f>
        <v/>
      </c>
      <c r="G102" s="36" t="str">
        <f>IF(H102="Not Approved",0,IFERROR(IF(VLOOKUP(H102,'Funding Categories'!$A$3:$D$25,2)="Unit",D102*F102,IF(SUMIFS($E$6:E102,$H$6:H102,H102)&lt;VLOOKUP(H102,'Funding Categories'!$A$3:$D$25,3),D102*F102,IF(E102-(SUMIFS($E$6:E102,$H$6:H102,H102)-VLOOKUP(H102,'Funding Categories'!$A$3:$D$25,3))&lt;0,0,E102-(SUMIFS($E$6:E102,$H$6:H102,H102)-VLOOKUP(H102,'Funding Categories'!$A$3:$D$25,3))))),""))</f>
        <v/>
      </c>
      <c r="H102" s="45"/>
      <c r="I102" s="45"/>
    </row>
    <row r="103" spans="1:9" x14ac:dyDescent="0.3">
      <c r="A103" s="27"/>
      <c r="B103" s="28"/>
      <c r="C103" s="27"/>
      <c r="E103" s="35" t="str">
        <f t="shared" si="4"/>
        <v/>
      </c>
      <c r="F103" s="50" t="str">
        <f t="shared" si="5"/>
        <v/>
      </c>
      <c r="G103" s="36" t="str">
        <f>IF(H103="Not Approved",0,IFERROR(IF(VLOOKUP(H103,'Funding Categories'!$A$3:$D$25,2)="Unit",D103*F103,IF(SUMIFS($E$6:E103,$H$6:H103,H103)&lt;VLOOKUP(H103,'Funding Categories'!$A$3:$D$25,3),D103*F103,IF(E103-(SUMIFS($E$6:E103,$H$6:H103,H103)-VLOOKUP(H103,'Funding Categories'!$A$3:$D$25,3))&lt;0,0,E103-(SUMIFS($E$6:E103,$H$6:H103,H103)-VLOOKUP(H103,'Funding Categories'!$A$3:$D$25,3))))),""))</f>
        <v/>
      </c>
      <c r="H103" s="45"/>
      <c r="I103" s="45"/>
    </row>
    <row r="104" spans="1:9" x14ac:dyDescent="0.3">
      <c r="A104" s="27"/>
      <c r="B104" s="28"/>
      <c r="C104" s="27"/>
      <c r="E104" s="35" t="str">
        <f t="shared" si="4"/>
        <v/>
      </c>
      <c r="F104" s="50" t="str">
        <f t="shared" si="5"/>
        <v/>
      </c>
      <c r="G104" s="36" t="str">
        <f>IF(H104="Not Approved",0,IFERROR(IF(VLOOKUP(H104,'Funding Categories'!$A$3:$D$25,2)="Unit",D104*F104,IF(SUMIFS($E$6:E104,$H$6:H104,H104)&lt;VLOOKUP(H104,'Funding Categories'!$A$3:$D$25,3),D104*F104,IF(E104-(SUMIFS($E$6:E104,$H$6:H104,H104)-VLOOKUP(H104,'Funding Categories'!$A$3:$D$25,3))&lt;0,0,E104-(SUMIFS($E$6:E104,$H$6:H104,H104)-VLOOKUP(H104,'Funding Categories'!$A$3:$D$25,3))))),""))</f>
        <v/>
      </c>
      <c r="H104" s="45"/>
      <c r="I104" s="45"/>
    </row>
    <row r="105" spans="1:9" x14ac:dyDescent="0.3">
      <c r="A105" s="27"/>
      <c r="B105" s="28"/>
      <c r="C105" s="27"/>
      <c r="E105" s="35" t="str">
        <f t="shared" si="4"/>
        <v/>
      </c>
      <c r="F105" s="50" t="str">
        <f t="shared" si="5"/>
        <v/>
      </c>
      <c r="G105" s="36" t="str">
        <f>IF(H105="Not Approved",0,IFERROR(IF(VLOOKUP(H105,'Funding Categories'!$A$3:$D$25,2)="Unit",D105*F105,IF(SUMIFS($E$6:E105,$H$6:H105,H105)&lt;VLOOKUP(H105,'Funding Categories'!$A$3:$D$25,3),D105*F105,IF(E105-(SUMIFS($E$6:E105,$H$6:H105,H105)-VLOOKUP(H105,'Funding Categories'!$A$3:$D$25,3))&lt;0,0,E105-(SUMIFS($E$6:E105,$H$6:H105,H105)-VLOOKUP(H105,'Funding Categories'!$A$3:$D$25,3))))),""))</f>
        <v/>
      </c>
      <c r="H105" s="45"/>
      <c r="I105" s="45"/>
    </row>
    <row r="106" spans="1:9" x14ac:dyDescent="0.3">
      <c r="A106" s="27"/>
      <c r="B106" s="28"/>
      <c r="C106" s="27"/>
      <c r="E106" s="35" t="str">
        <f t="shared" si="4"/>
        <v/>
      </c>
      <c r="F106" s="50" t="str">
        <f t="shared" si="5"/>
        <v/>
      </c>
      <c r="G106" s="36" t="str">
        <f>IF(H106="Not Approved",0,IFERROR(IF(VLOOKUP(H106,'Funding Categories'!$A$3:$D$25,2)="Unit",D106*F106,IF(SUMIFS($E$6:E106,$H$6:H106,H106)&lt;VLOOKUP(H106,'Funding Categories'!$A$3:$D$25,3),D106*F106,IF(E106-(SUMIFS($E$6:E106,$H$6:H106,H106)-VLOOKUP(H106,'Funding Categories'!$A$3:$D$25,3))&lt;0,0,E106-(SUMIFS($E$6:E106,$H$6:H106,H106)-VLOOKUP(H106,'Funding Categories'!$A$3:$D$25,3))))),""))</f>
        <v/>
      </c>
      <c r="H106" s="45"/>
      <c r="I106" s="45"/>
    </row>
    <row r="107" spans="1:9" x14ac:dyDescent="0.3">
      <c r="A107" s="27"/>
      <c r="B107" s="28"/>
      <c r="C107" s="27"/>
      <c r="E107" s="35" t="str">
        <f t="shared" si="4"/>
        <v/>
      </c>
      <c r="F107" s="50" t="str">
        <f t="shared" si="5"/>
        <v/>
      </c>
      <c r="G107" s="36" t="str">
        <f>IF(H107="Not Approved",0,IFERROR(IF(VLOOKUP(H107,'Funding Categories'!$A$3:$D$25,2)="Unit",D107*F107,IF(SUMIFS($E$6:E107,$H$6:H107,H107)&lt;VLOOKUP(H107,'Funding Categories'!$A$3:$D$25,3),D107*F107,IF(E107-(SUMIFS($E$6:E107,$H$6:H107,H107)-VLOOKUP(H107,'Funding Categories'!$A$3:$D$25,3))&lt;0,0,E107-(SUMIFS($E$6:E107,$H$6:H107,H107)-VLOOKUP(H107,'Funding Categories'!$A$3:$D$25,3))))),""))</f>
        <v/>
      </c>
      <c r="H107" s="45"/>
      <c r="I107" s="45"/>
    </row>
    <row r="108" spans="1:9" x14ac:dyDescent="0.3">
      <c r="A108" s="27"/>
      <c r="B108" s="28"/>
      <c r="C108" s="27"/>
      <c r="E108" s="35" t="str">
        <f t="shared" si="4"/>
        <v/>
      </c>
      <c r="F108" s="50" t="str">
        <f t="shared" si="5"/>
        <v/>
      </c>
      <c r="G108" s="36" t="str">
        <f>IF(H108="Not Approved",0,IFERROR(IF(VLOOKUP(H108,'Funding Categories'!$A$3:$D$25,2)="Unit",D108*F108,IF(SUMIFS($E$6:E108,$H$6:H108,H108)&lt;VLOOKUP(H108,'Funding Categories'!$A$3:$D$25,3),D108*F108,IF(E108-(SUMIFS($E$6:E108,$H$6:H108,H108)-VLOOKUP(H108,'Funding Categories'!$A$3:$D$25,3))&lt;0,0,E108-(SUMIFS($E$6:E108,$H$6:H108,H108)-VLOOKUP(H108,'Funding Categories'!$A$3:$D$25,3))))),""))</f>
        <v/>
      </c>
      <c r="H108" s="45"/>
      <c r="I108" s="45"/>
    </row>
    <row r="109" spans="1:9" x14ac:dyDescent="0.3">
      <c r="A109" s="27"/>
      <c r="B109" s="28"/>
      <c r="C109" s="27"/>
      <c r="E109" s="35" t="str">
        <f t="shared" si="4"/>
        <v/>
      </c>
      <c r="F109" s="50" t="str">
        <f t="shared" si="5"/>
        <v/>
      </c>
      <c r="G109" s="36" t="str">
        <f>IF(H109="Not Approved",0,IFERROR(IF(VLOOKUP(H109,'Funding Categories'!$A$3:$D$25,2)="Unit",D109*F109,IF(SUMIFS($E$6:E109,$H$6:H109,H109)&lt;VLOOKUP(H109,'Funding Categories'!$A$3:$D$25,3),D109*F109,IF(E109-(SUMIFS($E$6:E109,$H$6:H109,H109)-VLOOKUP(H109,'Funding Categories'!$A$3:$D$25,3))&lt;0,0,E109-(SUMIFS($E$6:E109,$H$6:H109,H109)-VLOOKUP(H109,'Funding Categories'!$A$3:$D$25,3))))),""))</f>
        <v/>
      </c>
      <c r="H109" s="45"/>
      <c r="I109" s="45"/>
    </row>
    <row r="110" spans="1:9" x14ac:dyDescent="0.3">
      <c r="A110" s="27"/>
      <c r="B110" s="28"/>
      <c r="C110" s="27"/>
      <c r="E110" s="35" t="str">
        <f t="shared" si="4"/>
        <v/>
      </c>
      <c r="F110" s="50" t="str">
        <f t="shared" si="5"/>
        <v/>
      </c>
      <c r="G110" s="36" t="str">
        <f>IF(H110="Not Approved",0,IFERROR(IF(VLOOKUP(H110,'Funding Categories'!$A$3:$D$25,2)="Unit",D110*F110,IF(SUMIFS($E$6:E110,$H$6:H110,H110)&lt;VLOOKUP(H110,'Funding Categories'!$A$3:$D$25,3),D110*F110,IF(E110-(SUMIFS($E$6:E110,$H$6:H110,H110)-VLOOKUP(H110,'Funding Categories'!$A$3:$D$25,3))&lt;0,0,E110-(SUMIFS($E$6:E110,$H$6:H110,H110)-VLOOKUP(H110,'Funding Categories'!$A$3:$D$25,3))))),""))</f>
        <v/>
      </c>
      <c r="H110" s="45"/>
      <c r="I110" s="45"/>
    </row>
    <row r="111" spans="1:9" x14ac:dyDescent="0.3">
      <c r="A111" s="27"/>
      <c r="B111" s="28"/>
      <c r="C111" s="27"/>
      <c r="E111" s="35" t="str">
        <f t="shared" si="4"/>
        <v/>
      </c>
      <c r="F111" s="50" t="str">
        <f t="shared" si="5"/>
        <v/>
      </c>
      <c r="G111" s="36" t="str">
        <f>IF(H111="Not Approved",0,IFERROR(IF(VLOOKUP(H111,'Funding Categories'!$A$3:$D$25,2)="Unit",D111*F111,IF(SUMIFS($E$6:E111,$H$6:H111,H111)&lt;VLOOKUP(H111,'Funding Categories'!$A$3:$D$25,3),D111*F111,IF(E111-(SUMIFS($E$6:E111,$H$6:H111,H111)-VLOOKUP(H111,'Funding Categories'!$A$3:$D$25,3))&lt;0,0,E111-(SUMIFS($E$6:E111,$H$6:H111,H111)-VLOOKUP(H111,'Funding Categories'!$A$3:$D$25,3))))),""))</f>
        <v/>
      </c>
      <c r="H111" s="45"/>
      <c r="I111" s="45"/>
    </row>
    <row r="112" spans="1:9" x14ac:dyDescent="0.3">
      <c r="A112" s="27"/>
      <c r="B112" s="28"/>
      <c r="C112" s="27"/>
      <c r="E112" s="35" t="str">
        <f t="shared" si="4"/>
        <v/>
      </c>
      <c r="F112" s="50" t="str">
        <f t="shared" si="5"/>
        <v/>
      </c>
      <c r="G112" s="36" t="str">
        <f>IF(H112="Not Approved",0,IFERROR(IF(VLOOKUP(H112,'Funding Categories'!$A$3:$D$25,2)="Unit",D112*F112,IF(SUMIFS($E$6:E112,$H$6:H112,H112)&lt;VLOOKUP(H112,'Funding Categories'!$A$3:$D$25,3),D112*F112,IF(E112-(SUMIFS($E$6:E112,$H$6:H112,H112)-VLOOKUP(H112,'Funding Categories'!$A$3:$D$25,3))&lt;0,0,E112-(SUMIFS($E$6:E112,$H$6:H112,H112)-VLOOKUP(H112,'Funding Categories'!$A$3:$D$25,3))))),""))</f>
        <v/>
      </c>
      <c r="H112" s="45"/>
      <c r="I112" s="45"/>
    </row>
    <row r="113" spans="1:9" x14ac:dyDescent="0.3">
      <c r="A113" s="27"/>
      <c r="B113" s="28"/>
      <c r="C113" s="27"/>
      <c r="E113" s="35" t="str">
        <f t="shared" si="4"/>
        <v/>
      </c>
      <c r="F113" s="50" t="str">
        <f t="shared" si="5"/>
        <v/>
      </c>
      <c r="G113" s="36" t="str">
        <f>IF(H113="Not Approved",0,IFERROR(IF(VLOOKUP(H113,'Funding Categories'!$A$3:$D$25,2)="Unit",D113*F113,IF(SUMIFS($E$6:E113,$H$6:H113,H113)&lt;VLOOKUP(H113,'Funding Categories'!$A$3:$D$25,3),D113*F113,IF(E113-(SUMIFS($E$6:E113,$H$6:H113,H113)-VLOOKUP(H113,'Funding Categories'!$A$3:$D$25,3))&lt;0,0,E113-(SUMIFS($E$6:E113,$H$6:H113,H113)-VLOOKUP(H113,'Funding Categories'!$A$3:$D$25,3))))),""))</f>
        <v/>
      </c>
      <c r="H113" s="45"/>
      <c r="I113" s="45"/>
    </row>
    <row r="114" spans="1:9" x14ac:dyDescent="0.3">
      <c r="A114" s="27"/>
      <c r="B114" s="28"/>
      <c r="C114" s="27"/>
      <c r="E114" s="35" t="str">
        <f t="shared" si="4"/>
        <v/>
      </c>
      <c r="F114" s="50" t="str">
        <f t="shared" si="5"/>
        <v/>
      </c>
      <c r="G114" s="36" t="str">
        <f>IF(H114="Not Approved",0,IFERROR(IF(VLOOKUP(H114,'Funding Categories'!$A$3:$D$25,2)="Unit",D114*F114,IF(SUMIFS($E$6:E114,$H$6:H114,H114)&lt;VLOOKUP(H114,'Funding Categories'!$A$3:$D$25,3),D114*F114,IF(E114-(SUMIFS($E$6:E114,$H$6:H114,H114)-VLOOKUP(H114,'Funding Categories'!$A$3:$D$25,3))&lt;0,0,E114-(SUMIFS($E$6:E114,$H$6:H114,H114)-VLOOKUP(H114,'Funding Categories'!$A$3:$D$25,3))))),""))</f>
        <v/>
      </c>
      <c r="H114" s="45"/>
      <c r="I114" s="45"/>
    </row>
    <row r="115" spans="1:9" x14ac:dyDescent="0.3">
      <c r="A115" s="27"/>
      <c r="B115" s="28"/>
      <c r="C115" s="27"/>
      <c r="E115" s="35" t="str">
        <f t="shared" si="4"/>
        <v/>
      </c>
      <c r="F115" s="50" t="str">
        <f t="shared" si="5"/>
        <v/>
      </c>
      <c r="G115" s="36" t="str">
        <f>IF(H115="Not Approved",0,IFERROR(IF(VLOOKUP(H115,'Funding Categories'!$A$3:$D$25,2)="Unit",D115*F115,IF(SUMIFS($E$6:E115,$H$6:H115,H115)&lt;VLOOKUP(H115,'Funding Categories'!$A$3:$D$25,3),D115*F115,IF(E115-(SUMIFS($E$6:E115,$H$6:H115,H115)-VLOOKUP(H115,'Funding Categories'!$A$3:$D$25,3))&lt;0,0,E115-(SUMIFS($E$6:E115,$H$6:H115,H115)-VLOOKUP(H115,'Funding Categories'!$A$3:$D$25,3))))),""))</f>
        <v/>
      </c>
      <c r="H115" s="45"/>
      <c r="I115" s="45"/>
    </row>
    <row r="116" spans="1:9" x14ac:dyDescent="0.3">
      <c r="A116" s="27"/>
      <c r="B116" s="28"/>
      <c r="C116" s="27"/>
      <c r="E116" s="35" t="str">
        <f t="shared" si="4"/>
        <v/>
      </c>
      <c r="F116" s="50" t="str">
        <f t="shared" si="5"/>
        <v/>
      </c>
      <c r="G116" s="36" t="str">
        <f>IF(H116="Not Approved",0,IFERROR(IF(VLOOKUP(H116,'Funding Categories'!$A$3:$D$25,2)="Unit",D116*F116,IF(SUMIFS($E$6:E116,$H$6:H116,H116)&lt;VLOOKUP(H116,'Funding Categories'!$A$3:$D$25,3),D116*F116,IF(E116-(SUMIFS($E$6:E116,$H$6:H116,H116)-VLOOKUP(H116,'Funding Categories'!$A$3:$D$25,3))&lt;0,0,E116-(SUMIFS($E$6:E116,$H$6:H116,H116)-VLOOKUP(H116,'Funding Categories'!$A$3:$D$25,3))))),""))</f>
        <v/>
      </c>
      <c r="H116" s="45"/>
      <c r="I116" s="45"/>
    </row>
    <row r="117" spans="1:9" x14ac:dyDescent="0.3">
      <c r="A117" s="27"/>
      <c r="B117" s="28"/>
      <c r="C117" s="27"/>
      <c r="E117" s="35" t="str">
        <f t="shared" ref="E117:E130" si="6">IF(OR(C117="",D117=""),"",C117*D117)</f>
        <v/>
      </c>
      <c r="F117" s="50" t="str">
        <f t="shared" ref="F117:F130" si="7">IF(H117="","",IF(H117="Not Approved",0,C117))</f>
        <v/>
      </c>
      <c r="G117" s="36" t="str">
        <f>IF(H117="Not Approved",0,IFERROR(IF(VLOOKUP(H117,'Funding Categories'!$A$3:$D$25,2)="Unit",D117*F117,IF(SUMIFS($E$6:E117,$H$6:H117,H117)&lt;VLOOKUP(H117,'Funding Categories'!$A$3:$D$25,3),D117*F117,IF(E117-(SUMIFS($E$6:E117,$H$6:H117,H117)-VLOOKUP(H117,'Funding Categories'!$A$3:$D$25,3))&lt;0,0,E117-(SUMIFS($E$6:E117,$H$6:H117,H117)-VLOOKUP(H117,'Funding Categories'!$A$3:$D$25,3))))),""))</f>
        <v/>
      </c>
      <c r="H117" s="45"/>
      <c r="I117" s="45"/>
    </row>
    <row r="118" spans="1:9" x14ac:dyDescent="0.3">
      <c r="A118" s="27"/>
      <c r="B118" s="28"/>
      <c r="C118" s="27"/>
      <c r="E118" s="35" t="str">
        <f t="shared" si="6"/>
        <v/>
      </c>
      <c r="F118" s="50" t="str">
        <f t="shared" si="7"/>
        <v/>
      </c>
      <c r="G118" s="36" t="str">
        <f>IF(H118="Not Approved",0,IFERROR(IF(VLOOKUP(H118,'Funding Categories'!$A$3:$D$25,2)="Unit",D118*F118,IF(SUMIFS($E$6:E118,$H$6:H118,H118)&lt;VLOOKUP(H118,'Funding Categories'!$A$3:$D$25,3),D118*F118,IF(E118-(SUMIFS($E$6:E118,$H$6:H118,H118)-VLOOKUP(H118,'Funding Categories'!$A$3:$D$25,3))&lt;0,0,E118-(SUMIFS($E$6:E118,$H$6:H118,H118)-VLOOKUP(H118,'Funding Categories'!$A$3:$D$25,3))))),""))</f>
        <v/>
      </c>
      <c r="H118" s="45"/>
      <c r="I118" s="45"/>
    </row>
    <row r="119" spans="1:9" x14ac:dyDescent="0.3">
      <c r="A119" s="27"/>
      <c r="B119" s="28"/>
      <c r="C119" s="27"/>
      <c r="E119" s="35" t="str">
        <f t="shared" si="6"/>
        <v/>
      </c>
      <c r="F119" s="50" t="str">
        <f t="shared" si="7"/>
        <v/>
      </c>
      <c r="G119" s="36" t="str">
        <f>IF(H119="Not Approved",0,IFERROR(IF(VLOOKUP(H119,'Funding Categories'!$A$3:$D$25,2)="Unit",D119*F119,IF(SUMIFS($E$6:E119,$H$6:H119,H119)&lt;VLOOKUP(H119,'Funding Categories'!$A$3:$D$25,3),D119*F119,IF(E119-(SUMIFS($E$6:E119,$H$6:H119,H119)-VLOOKUP(H119,'Funding Categories'!$A$3:$D$25,3))&lt;0,0,E119-(SUMIFS($E$6:E119,$H$6:H119,H119)-VLOOKUP(H119,'Funding Categories'!$A$3:$D$25,3))))),""))</f>
        <v/>
      </c>
      <c r="H119" s="45"/>
      <c r="I119" s="45"/>
    </row>
    <row r="120" spans="1:9" x14ac:dyDescent="0.3">
      <c r="A120" s="27"/>
      <c r="B120" s="28"/>
      <c r="C120" s="27"/>
      <c r="E120" s="35" t="str">
        <f t="shared" si="6"/>
        <v/>
      </c>
      <c r="F120" s="50" t="str">
        <f t="shared" si="7"/>
        <v/>
      </c>
      <c r="G120" s="36" t="str">
        <f>IF(H120="Not Approved",0,IFERROR(IF(VLOOKUP(H120,'Funding Categories'!$A$3:$D$25,2)="Unit",D120*F120,IF(SUMIFS($E$6:E120,$H$6:H120,H120)&lt;VLOOKUP(H120,'Funding Categories'!$A$3:$D$25,3),D120*F120,IF(E120-(SUMIFS($E$6:E120,$H$6:H120,H120)-VLOOKUP(H120,'Funding Categories'!$A$3:$D$25,3))&lt;0,0,E120-(SUMIFS($E$6:E120,$H$6:H120,H120)-VLOOKUP(H120,'Funding Categories'!$A$3:$D$25,3))))),""))</f>
        <v/>
      </c>
      <c r="H120" s="45"/>
      <c r="I120" s="45"/>
    </row>
    <row r="121" spans="1:9" x14ac:dyDescent="0.3">
      <c r="A121" s="27"/>
      <c r="B121" s="28"/>
      <c r="C121" s="27"/>
      <c r="E121" s="35" t="str">
        <f t="shared" si="6"/>
        <v/>
      </c>
      <c r="F121" s="50" t="str">
        <f t="shared" si="7"/>
        <v/>
      </c>
      <c r="G121" s="36" t="str">
        <f>IF(H121="Not Approved",0,IFERROR(IF(VLOOKUP(H121,'Funding Categories'!$A$3:$D$25,2)="Unit",D121*F121,IF(SUMIFS($E$6:E121,$H$6:H121,H121)&lt;VLOOKUP(H121,'Funding Categories'!$A$3:$D$25,3),D121*F121,IF(E121-(SUMIFS($E$6:E121,$H$6:H121,H121)-VLOOKUP(H121,'Funding Categories'!$A$3:$D$25,3))&lt;0,0,E121-(SUMIFS($E$6:E121,$H$6:H121,H121)-VLOOKUP(H121,'Funding Categories'!$A$3:$D$25,3))))),""))</f>
        <v/>
      </c>
      <c r="H121" s="45"/>
      <c r="I121" s="45"/>
    </row>
    <row r="122" spans="1:9" x14ac:dyDescent="0.3">
      <c r="A122" s="27"/>
      <c r="B122" s="28"/>
      <c r="C122" s="27"/>
      <c r="E122" s="35" t="str">
        <f t="shared" si="6"/>
        <v/>
      </c>
      <c r="F122" s="50" t="str">
        <f t="shared" si="7"/>
        <v/>
      </c>
      <c r="G122" s="36" t="str">
        <f>IF(H122="Not Approved",0,IFERROR(IF(VLOOKUP(H122,'Funding Categories'!$A$3:$D$25,2)="Unit",D122*F122,IF(SUMIFS($E$6:E122,$H$6:H122,H122)&lt;VLOOKUP(H122,'Funding Categories'!$A$3:$D$25,3),D122*F122,IF(E122-(SUMIFS($E$6:E122,$H$6:H122,H122)-VLOOKUP(H122,'Funding Categories'!$A$3:$D$25,3))&lt;0,0,E122-(SUMIFS($E$6:E122,$H$6:H122,H122)-VLOOKUP(H122,'Funding Categories'!$A$3:$D$25,3))))),""))</f>
        <v/>
      </c>
      <c r="H122" s="45"/>
      <c r="I122" s="45"/>
    </row>
    <row r="123" spans="1:9" x14ac:dyDescent="0.3">
      <c r="A123" s="27"/>
      <c r="B123" s="28"/>
      <c r="C123" s="27"/>
      <c r="E123" s="35" t="str">
        <f t="shared" si="6"/>
        <v/>
      </c>
      <c r="F123" s="50" t="str">
        <f t="shared" si="7"/>
        <v/>
      </c>
      <c r="G123" s="36" t="str">
        <f>IF(H123="Not Approved",0,IFERROR(IF(VLOOKUP(H123,'Funding Categories'!$A$3:$D$25,2)="Unit",D123*F123,IF(SUMIFS($E$6:E123,$H$6:H123,H123)&lt;VLOOKUP(H123,'Funding Categories'!$A$3:$D$25,3),D123*F123,IF(E123-(SUMIFS($E$6:E123,$H$6:H123,H123)-VLOOKUP(H123,'Funding Categories'!$A$3:$D$25,3))&lt;0,0,E123-(SUMIFS($E$6:E123,$H$6:H123,H123)-VLOOKUP(H123,'Funding Categories'!$A$3:$D$25,3))))),""))</f>
        <v/>
      </c>
      <c r="H123" s="45"/>
      <c r="I123" s="45"/>
    </row>
    <row r="124" spans="1:9" x14ac:dyDescent="0.3">
      <c r="A124" s="27"/>
      <c r="B124" s="28"/>
      <c r="C124" s="27"/>
      <c r="E124" s="35" t="str">
        <f t="shared" si="6"/>
        <v/>
      </c>
      <c r="F124" s="50" t="str">
        <f t="shared" si="7"/>
        <v/>
      </c>
      <c r="G124" s="36" t="str">
        <f>IF(H124="Not Approved",0,IFERROR(IF(VLOOKUP(H124,'Funding Categories'!$A$3:$D$25,2)="Unit",D124*F124,IF(SUMIFS($E$6:E124,$H$6:H124,H124)&lt;VLOOKUP(H124,'Funding Categories'!$A$3:$D$25,3),D124*F124,IF(E124-(SUMIFS($E$6:E124,$H$6:H124,H124)-VLOOKUP(H124,'Funding Categories'!$A$3:$D$25,3))&lt;0,0,E124-(SUMIFS($E$6:E124,$H$6:H124,H124)-VLOOKUP(H124,'Funding Categories'!$A$3:$D$25,3))))),""))</f>
        <v/>
      </c>
      <c r="H124" s="45"/>
      <c r="I124" s="45"/>
    </row>
    <row r="125" spans="1:9" x14ac:dyDescent="0.3">
      <c r="A125" s="27"/>
      <c r="B125" s="28"/>
      <c r="C125" s="27"/>
      <c r="E125" s="35" t="str">
        <f t="shared" si="6"/>
        <v/>
      </c>
      <c r="F125" s="50" t="str">
        <f t="shared" si="7"/>
        <v/>
      </c>
      <c r="G125" s="36" t="str">
        <f>IF(H125="Not Approved",0,IFERROR(IF(VLOOKUP(H125,'Funding Categories'!$A$3:$D$25,2)="Unit",D125*F125,IF(SUMIFS($E$6:E125,$H$6:H125,H125)&lt;VLOOKUP(H125,'Funding Categories'!$A$3:$D$25,3),D125*F125,IF(E125-(SUMIFS($E$6:E125,$H$6:H125,H125)-VLOOKUP(H125,'Funding Categories'!$A$3:$D$25,3))&lt;0,0,E125-(SUMIFS($E$6:E125,$H$6:H125,H125)-VLOOKUP(H125,'Funding Categories'!$A$3:$D$25,3))))),""))</f>
        <v/>
      </c>
      <c r="H125" s="45"/>
      <c r="I125" s="45"/>
    </row>
    <row r="126" spans="1:9" x14ac:dyDescent="0.3">
      <c r="A126" s="27"/>
      <c r="B126" s="28"/>
      <c r="C126" s="27"/>
      <c r="E126" s="35" t="str">
        <f t="shared" si="6"/>
        <v/>
      </c>
      <c r="F126" s="50" t="str">
        <f t="shared" si="7"/>
        <v/>
      </c>
      <c r="G126" s="36" t="str">
        <f>IF(H126="Not Approved",0,IFERROR(IF(VLOOKUP(H126,'Funding Categories'!$A$3:$D$25,2)="Unit",D126*F126,IF(SUMIFS($E$6:E126,$H$6:H126,H126)&lt;VLOOKUP(H126,'Funding Categories'!$A$3:$D$25,3),D126*F126,IF(E126-(SUMIFS($E$6:E126,$H$6:H126,H126)-VLOOKUP(H126,'Funding Categories'!$A$3:$D$25,3))&lt;0,0,E126-(SUMIFS($E$6:E126,$H$6:H126,H126)-VLOOKUP(H126,'Funding Categories'!$A$3:$D$25,3))))),""))</f>
        <v/>
      </c>
      <c r="H126" s="45"/>
      <c r="I126" s="45"/>
    </row>
    <row r="127" spans="1:9" x14ac:dyDescent="0.3">
      <c r="A127" s="27"/>
      <c r="B127" s="28"/>
      <c r="C127" s="27"/>
      <c r="E127" s="35" t="str">
        <f t="shared" si="6"/>
        <v/>
      </c>
      <c r="F127" s="50" t="str">
        <f t="shared" si="7"/>
        <v/>
      </c>
      <c r="G127" s="36" t="str">
        <f>IF(H127="Not Approved",0,IFERROR(IF(VLOOKUP(H127,'Funding Categories'!$A$3:$D$25,2)="Unit",D127*F127,IF(SUMIFS($E$6:E127,$H$6:H127,H127)&lt;VLOOKUP(H127,'Funding Categories'!$A$3:$D$25,3),D127*F127,IF(E127-(SUMIFS($E$6:E127,$H$6:H127,H127)-VLOOKUP(H127,'Funding Categories'!$A$3:$D$25,3))&lt;0,0,E127-(SUMIFS($E$6:E127,$H$6:H127,H127)-VLOOKUP(H127,'Funding Categories'!$A$3:$D$25,3))))),""))</f>
        <v/>
      </c>
      <c r="H127" s="45"/>
      <c r="I127" s="45"/>
    </row>
    <row r="128" spans="1:9" x14ac:dyDescent="0.3">
      <c r="A128" s="27"/>
      <c r="B128" s="28"/>
      <c r="C128" s="27"/>
      <c r="E128" s="35" t="str">
        <f t="shared" si="6"/>
        <v/>
      </c>
      <c r="F128" s="50" t="str">
        <f t="shared" si="7"/>
        <v/>
      </c>
      <c r="G128" s="36" t="str">
        <f>IF(H128="Not Approved",0,IFERROR(IF(VLOOKUP(H128,'Funding Categories'!$A$3:$D$25,2)="Unit",D128*F128,IF(SUMIFS($E$6:E128,$H$6:H128,H128)&lt;VLOOKUP(H128,'Funding Categories'!$A$3:$D$25,3),D128*F128,IF(E128-(SUMIFS($E$6:E128,$H$6:H128,H128)-VLOOKUP(H128,'Funding Categories'!$A$3:$D$25,3))&lt;0,0,E128-(SUMIFS($E$6:E128,$H$6:H128,H128)-VLOOKUP(H128,'Funding Categories'!$A$3:$D$25,3))))),""))</f>
        <v/>
      </c>
      <c r="H128" s="45"/>
      <c r="I128" s="45"/>
    </row>
    <row r="129" spans="1:9" x14ac:dyDescent="0.3">
      <c r="A129" s="27"/>
      <c r="B129" s="28"/>
      <c r="C129" s="27"/>
      <c r="E129" s="35" t="str">
        <f t="shared" si="6"/>
        <v/>
      </c>
      <c r="F129" s="50" t="str">
        <f t="shared" si="7"/>
        <v/>
      </c>
      <c r="G129" s="36" t="str">
        <f>IF(H129="Not Approved",0,IFERROR(IF(VLOOKUP(H129,'Funding Categories'!$A$3:$D$25,2)="Unit",D129*F129,IF(SUMIFS($E$6:E129,$H$6:H129,H129)&lt;VLOOKUP(H129,'Funding Categories'!$A$3:$D$25,3),D129*F129,IF(E129-(SUMIFS($E$6:E129,$H$6:H129,H129)-VLOOKUP(H129,'Funding Categories'!$A$3:$D$25,3))&lt;0,0,E129-(SUMIFS($E$6:E129,$H$6:H129,H129)-VLOOKUP(H129,'Funding Categories'!$A$3:$D$25,3))))),""))</f>
        <v/>
      </c>
      <c r="H129" s="45"/>
      <c r="I129" s="45"/>
    </row>
    <row r="130" spans="1:9" x14ac:dyDescent="0.3">
      <c r="A130" s="27"/>
      <c r="B130" s="28"/>
      <c r="C130" s="27"/>
      <c r="E130" s="35" t="str">
        <f t="shared" si="6"/>
        <v/>
      </c>
      <c r="F130" s="50" t="str">
        <f t="shared" si="7"/>
        <v/>
      </c>
      <c r="G130" s="36" t="str">
        <f>IF(H130="Not Approved",0,IFERROR(IF(VLOOKUP(H130,'Funding Categories'!$A$3:$D$25,2)="Unit",D130*F130,IF(SUMIFS($E$6:E130,$H$6:H130,H130)&lt;VLOOKUP(H130,'Funding Categories'!$A$3:$D$25,3),D130*F130,IF(E130-(SUMIFS($E$6:E130,$H$6:H130,H130)-VLOOKUP(H130,'Funding Categories'!$A$3:$D$25,3))&lt;0,0,E130-(SUMIFS($E$6:E130,$H$6:H130,H130)-VLOOKUP(H130,'Funding Categories'!$A$3:$D$25,3))))),""))</f>
        <v/>
      </c>
      <c r="H130" s="45"/>
      <c r="I130" s="45"/>
    </row>
  </sheetData>
  <sheetProtection algorithmName="SHA-512" hashValue="QUgp8UpGqYcS88lyffhYyI5bIscHztNdkeykepsbJLRtwGXq/w6ZL8kPfdDJr8H5hJJFfDbZcdgP3/CF8Q6oGw==" saltValue="6HFKiwQ+K8vWxxTdYbL7rg==" spinCount="100000" sheet="1" objects="1" scenarios="1" selectLockedCells="1"/>
  <mergeCells count="4">
    <mergeCell ref="A1:I1"/>
    <mergeCell ref="A2:I2"/>
    <mergeCell ref="A3:I3"/>
    <mergeCell ref="A4:I4"/>
  </mergeCells>
  <phoneticPr fontId="7" type="noConversion"/>
  <dataValidations count="1">
    <dataValidation type="list" allowBlank="1" showInputMessage="1" showErrorMessage="1" sqref="I6:I130">
      <formula1>"Yes, No"</formula1>
    </dataValidation>
  </dataValidations>
  <pageMargins left="0.25" right="0.25" top="0.5" bottom="0.5" header="0.3" footer="0.3"/>
  <pageSetup scale="63" fitToHeight="2"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14:formula1>
            <xm:f>'Funding Categories'!$A$3:$A$25</xm:f>
          </x14:formula1>
          <xm:sqref>H6:H130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workbookViewId="0">
      <selection activeCell="A23" sqref="A23"/>
    </sheetView>
  </sheetViews>
  <sheetFormatPr defaultColWidth="0" defaultRowHeight="17.25" zeroHeight="1" x14ac:dyDescent="0.3"/>
  <cols>
    <col min="1" max="1" width="23.375" style="1" customWidth="1"/>
    <col min="2" max="2" width="23.375" style="37" customWidth="1"/>
    <col min="3" max="3" width="23.375" style="20" customWidth="1"/>
    <col min="4" max="4" width="23.375" style="52" customWidth="1"/>
    <col min="5" max="16384" width="10.875" style="1" hidden="1"/>
  </cols>
  <sheetData>
    <row r="1" spans="1:4" ht="65.099999999999994" customHeight="1" x14ac:dyDescent="0.3">
      <c r="A1" s="55" t="s">
        <v>43</v>
      </c>
      <c r="B1" s="55"/>
      <c r="C1" s="55"/>
      <c r="D1" s="55"/>
    </row>
    <row r="2" spans="1:4" s="33" customFormat="1" ht="39.950000000000003" customHeight="1" x14ac:dyDescent="0.35">
      <c r="A2" s="31" t="s">
        <v>8</v>
      </c>
      <c r="B2" s="47" t="s">
        <v>56</v>
      </c>
      <c r="C2" s="32" t="s">
        <v>52</v>
      </c>
      <c r="D2" s="51" t="s">
        <v>54</v>
      </c>
    </row>
    <row r="3" spans="1:4" x14ac:dyDescent="0.3">
      <c r="A3" s="1" t="s">
        <v>15</v>
      </c>
      <c r="B3" s="37" t="s">
        <v>46</v>
      </c>
      <c r="C3" s="20">
        <v>150</v>
      </c>
      <c r="D3" s="52" t="str">
        <f>IF(SUMIFS('Detail Sheet'!G:G,'Detail Sheet'!H:H,'Funding Categories'!A3)=0, "",SUMIFS('Detail Sheet'!G:G,'Detail Sheet'!H:H,'Funding Categories'!A3))</f>
        <v/>
      </c>
    </row>
    <row r="4" spans="1:4" x14ac:dyDescent="0.3">
      <c r="A4" s="1" t="s">
        <v>19</v>
      </c>
      <c r="C4" s="48">
        <v>10000000</v>
      </c>
      <c r="D4" s="52" t="str">
        <f>IF(SUMIFS('Detail Sheet'!G:G,'Detail Sheet'!H:H,'Funding Categories'!A4)=0, "",SUMIFS('Detail Sheet'!G:G,'Detail Sheet'!H:H,'Funding Categories'!A4))</f>
        <v/>
      </c>
    </row>
    <row r="5" spans="1:4" x14ac:dyDescent="0.3">
      <c r="A5" s="1" t="s">
        <v>20</v>
      </c>
      <c r="B5" s="37" t="s">
        <v>47</v>
      </c>
      <c r="C5" s="22">
        <v>400</v>
      </c>
      <c r="D5" s="52" t="str">
        <f>IF(SUMIFS('Detail Sheet'!G:G,'Detail Sheet'!H:H,'Funding Categories'!A5)=0, "",SUMIFS('Detail Sheet'!G:G,'Detail Sheet'!H:H,'Funding Categories'!A5))</f>
        <v/>
      </c>
    </row>
    <row r="6" spans="1:4" x14ac:dyDescent="0.3">
      <c r="A6" s="1" t="s">
        <v>21</v>
      </c>
      <c r="B6" s="37" t="s">
        <v>47</v>
      </c>
      <c r="C6" s="22">
        <v>3000</v>
      </c>
      <c r="D6" s="52" t="str">
        <f>IF(SUMIFS('Detail Sheet'!G:G,'Detail Sheet'!H:H,'Funding Categories'!A6)=0, "",SUMIFS('Detail Sheet'!G:G,'Detail Sheet'!H:H,'Funding Categories'!A6))</f>
        <v/>
      </c>
    </row>
    <row r="7" spans="1:4" x14ac:dyDescent="0.3">
      <c r="A7" s="1" t="s">
        <v>22</v>
      </c>
      <c r="B7" s="37" t="s">
        <v>47</v>
      </c>
      <c r="C7" s="22">
        <v>2000</v>
      </c>
      <c r="D7" s="52" t="str">
        <f>IF(SUMIFS('Detail Sheet'!G:G,'Detail Sheet'!H:H,'Funding Categories'!A7)=0, "",SUMIFS('Detail Sheet'!G:G,'Detail Sheet'!H:H,'Funding Categories'!A7))</f>
        <v/>
      </c>
    </row>
    <row r="8" spans="1:4" x14ac:dyDescent="0.3">
      <c r="A8" s="1" t="s">
        <v>18</v>
      </c>
      <c r="B8" s="37" t="s">
        <v>47</v>
      </c>
      <c r="C8" s="22">
        <v>700</v>
      </c>
      <c r="D8" s="52" t="str">
        <f>IF(SUMIFS('Detail Sheet'!G:G,'Detail Sheet'!H:H,'Funding Categories'!A8)=0, "",SUMIFS('Detail Sheet'!G:G,'Detail Sheet'!H:H,'Funding Categories'!A8))</f>
        <v/>
      </c>
    </row>
    <row r="9" spans="1:4" x14ac:dyDescent="0.3">
      <c r="A9" s="1" t="s">
        <v>29</v>
      </c>
      <c r="B9" s="37" t="s">
        <v>47</v>
      </c>
      <c r="C9" s="22">
        <v>15000</v>
      </c>
      <c r="D9" s="52" t="str">
        <f>IF(SUMIFS('Detail Sheet'!G:G,'Detail Sheet'!H:H,'Funding Categories'!A9)=0, "",SUMIFS('Detail Sheet'!G:G,'Detail Sheet'!H:H,'Funding Categories'!A9))</f>
        <v/>
      </c>
    </row>
    <row r="10" spans="1:4" x14ac:dyDescent="0.3">
      <c r="A10" s="1" t="s">
        <v>17</v>
      </c>
      <c r="B10" s="37" t="s">
        <v>47</v>
      </c>
      <c r="C10" s="22">
        <v>3500</v>
      </c>
      <c r="D10" s="52" t="str">
        <f>IF(SUMIFS('Detail Sheet'!G:G,'Detail Sheet'!H:H,'Funding Categories'!A10)=0, "",SUMIFS('Detail Sheet'!G:G,'Detail Sheet'!H:H,'Funding Categories'!A10))</f>
        <v/>
      </c>
    </row>
    <row r="11" spans="1:4" x14ac:dyDescent="0.3">
      <c r="A11" s="1" t="s">
        <v>65</v>
      </c>
      <c r="B11" s="37" t="s">
        <v>47</v>
      </c>
      <c r="C11" s="20">
        <v>300</v>
      </c>
      <c r="D11" s="52" t="str">
        <f>IF(SUMIFS('Detail Sheet'!G:G,'Detail Sheet'!H:H,'Funding Categories'!A11)=0, "",SUMIFS('Detail Sheet'!G:G,'Detail Sheet'!H:H,'Funding Categories'!A11))</f>
        <v/>
      </c>
    </row>
    <row r="12" spans="1:4" x14ac:dyDescent="0.3">
      <c r="A12" s="1" t="s">
        <v>13</v>
      </c>
      <c r="B12" s="37" t="s">
        <v>46</v>
      </c>
      <c r="C12" s="22">
        <v>100</v>
      </c>
      <c r="D12" s="52" t="str">
        <f>IF(SUMIFS('Detail Sheet'!G:G,'Detail Sheet'!H:H,'Funding Categories'!A12)=0, "",SUMIFS('Detail Sheet'!G:G,'Detail Sheet'!H:H,'Funding Categories'!A12))</f>
        <v/>
      </c>
    </row>
    <row r="13" spans="1:4" x14ac:dyDescent="0.3">
      <c r="A13" s="1" t="s">
        <v>14</v>
      </c>
      <c r="B13" s="37" t="s">
        <v>46</v>
      </c>
      <c r="C13" s="21">
        <v>0.53500000000000003</v>
      </c>
      <c r="D13" s="52" t="str">
        <f>IF(SUMIFS('Detail Sheet'!G:G,'Detail Sheet'!H:H,'Funding Categories'!A13)=0, "",SUMIFS('Detail Sheet'!G:G,'Detail Sheet'!H:H,'Funding Categories'!A13))</f>
        <v/>
      </c>
    </row>
    <row r="14" spans="1:4" x14ac:dyDescent="0.3">
      <c r="A14" s="1" t="s">
        <v>23</v>
      </c>
      <c r="B14" s="37" t="s">
        <v>47</v>
      </c>
      <c r="C14" s="20">
        <v>8000</v>
      </c>
      <c r="D14" s="52" t="str">
        <f>IF(SUMIFS('Detail Sheet'!G:G,'Detail Sheet'!H:H,'Funding Categories'!A14)=0, "",SUMIFS('Detail Sheet'!G:G,'Detail Sheet'!H:H,'Funding Categories'!A14))</f>
        <v/>
      </c>
    </row>
    <row r="15" spans="1:4" x14ac:dyDescent="0.3">
      <c r="A15" s="1" t="s">
        <v>24</v>
      </c>
      <c r="B15" s="37" t="s">
        <v>47</v>
      </c>
      <c r="C15" s="20">
        <v>200</v>
      </c>
      <c r="D15" s="52" t="str">
        <f>IF(SUMIFS('Detail Sheet'!G:G,'Detail Sheet'!H:H,'Funding Categories'!A15)=0, "",SUMIFS('Detail Sheet'!G:G,'Detail Sheet'!H:H,'Funding Categories'!A15))</f>
        <v/>
      </c>
    </row>
    <row r="16" spans="1:4" x14ac:dyDescent="0.3">
      <c r="A16" s="1" t="s">
        <v>10</v>
      </c>
      <c r="C16" s="48">
        <v>10000000</v>
      </c>
      <c r="D16" s="52" t="str">
        <f>IF(SUMIFS('Detail Sheet'!G:G,'Detail Sheet'!H:H,'Funding Categories'!A16)=0, "",SUMIFS('Detail Sheet'!G:G,'Detail Sheet'!H:H,'Funding Categories'!A16))</f>
        <v/>
      </c>
    </row>
    <row r="17" spans="1:4" x14ac:dyDescent="0.3">
      <c r="A17" s="1" t="s">
        <v>25</v>
      </c>
      <c r="B17" s="37" t="s">
        <v>47</v>
      </c>
      <c r="C17" s="20">
        <v>300</v>
      </c>
      <c r="D17" s="52" t="str">
        <f>IF(SUMIFS('Detail Sheet'!G:G,'Detail Sheet'!H:H,'Funding Categories'!A17)=0, "",SUMIFS('Detail Sheet'!G:G,'Detail Sheet'!H:H,'Funding Categories'!A17))</f>
        <v/>
      </c>
    </row>
    <row r="18" spans="1:4" x14ac:dyDescent="0.3">
      <c r="A18" s="1" t="s">
        <v>26</v>
      </c>
      <c r="B18" s="37" t="s">
        <v>47</v>
      </c>
      <c r="C18" s="20">
        <v>40000</v>
      </c>
      <c r="D18" s="52" t="str">
        <f>IF(SUMIFS('Detail Sheet'!G:G,'Detail Sheet'!H:H,'Funding Categories'!A18)=0, "",SUMIFS('Detail Sheet'!G:G,'Detail Sheet'!H:H,'Funding Categories'!A18))</f>
        <v/>
      </c>
    </row>
    <row r="19" spans="1:4" x14ac:dyDescent="0.3">
      <c r="A19" s="1" t="s">
        <v>27</v>
      </c>
      <c r="B19" s="37" t="s">
        <v>47</v>
      </c>
      <c r="C19" s="20">
        <v>200</v>
      </c>
      <c r="D19" s="52" t="str">
        <f>IF(SUMIFS('Detail Sheet'!G:G,'Detail Sheet'!H:H,'Funding Categories'!A19)=0, "",SUMIFS('Detail Sheet'!G:G,'Detail Sheet'!H:H,'Funding Categories'!A19))</f>
        <v/>
      </c>
    </row>
    <row r="20" spans="1:4" x14ac:dyDescent="0.3">
      <c r="A20" s="1" t="s">
        <v>12</v>
      </c>
      <c r="B20" s="37" t="s">
        <v>46</v>
      </c>
      <c r="C20" s="20">
        <v>150</v>
      </c>
      <c r="D20" s="52" t="str">
        <f>IF(SUMIFS('Detail Sheet'!G:G,'Detail Sheet'!H:H,'Funding Categories'!A20)=0, "",SUMIFS('Detail Sheet'!G:G,'Detail Sheet'!H:H,'Funding Categories'!A20))</f>
        <v/>
      </c>
    </row>
    <row r="21" spans="1:4" x14ac:dyDescent="0.3">
      <c r="A21" s="1" t="s">
        <v>11</v>
      </c>
      <c r="B21" s="37" t="s">
        <v>46</v>
      </c>
      <c r="C21" s="20">
        <v>50</v>
      </c>
      <c r="D21" s="52" t="str">
        <f>IF(SUMIFS('Detail Sheet'!G:G,'Detail Sheet'!H:H,'Funding Categories'!A21)=0, "",SUMIFS('Detail Sheet'!G:G,'Detail Sheet'!H:H,'Funding Categories'!A21))</f>
        <v/>
      </c>
    </row>
    <row r="22" spans="1:4" x14ac:dyDescent="0.3">
      <c r="A22" s="1" t="s">
        <v>66</v>
      </c>
      <c r="B22" s="53" t="s">
        <v>47</v>
      </c>
      <c r="C22" s="20">
        <v>10000</v>
      </c>
    </row>
    <row r="23" spans="1:4" x14ac:dyDescent="0.3">
      <c r="A23" s="1" t="s">
        <v>16</v>
      </c>
      <c r="B23" s="37" t="s">
        <v>46</v>
      </c>
      <c r="C23" s="20">
        <v>5</v>
      </c>
      <c r="D23" s="52" t="str">
        <f>IF(SUMIFS('Detail Sheet'!G:G,'Detail Sheet'!H:H,'Funding Categories'!A23)=0, "",SUMIFS('Detail Sheet'!G:G,'Detail Sheet'!H:H,'Funding Categories'!A23))</f>
        <v/>
      </c>
    </row>
    <row r="24" spans="1:4" x14ac:dyDescent="0.3">
      <c r="A24" s="1" t="s">
        <v>28</v>
      </c>
      <c r="C24" s="48">
        <v>10000000</v>
      </c>
      <c r="D24" s="52" t="str">
        <f>IF(SUMIFS('Detail Sheet'!G:G,'Detail Sheet'!H:H,'Funding Categories'!A24)=0, "",SUMIFS('Detail Sheet'!G:G,'Detail Sheet'!H:H,'Funding Categories'!A24))</f>
        <v/>
      </c>
    </row>
    <row r="25" spans="1:4" x14ac:dyDescent="0.3">
      <c r="A25" s="1" t="s">
        <v>55</v>
      </c>
      <c r="C25" s="20">
        <v>0</v>
      </c>
      <c r="D25" s="52">
        <v>0</v>
      </c>
    </row>
    <row r="26" spans="1:4" x14ac:dyDescent="0.3"/>
    <row r="27" spans="1:4" x14ac:dyDescent="0.3"/>
  </sheetData>
  <sheetProtection password="8401" sheet="1" objects="1" scenarios="1" selectLockedCells="1"/>
  <mergeCells count="1">
    <mergeCell ref="A1:D1"/>
  </mergeCells>
  <phoneticPr fontId="7" type="noConversion"/>
  <pageMargins left="0.7" right="0.7" top="0.75" bottom="0.75" header="0.3" footer="0.3"/>
  <pageSetup scale="73"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Cover Sheet</vt:lpstr>
      <vt:lpstr>Detail Sheet</vt:lpstr>
      <vt:lpstr>Funding Categories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Brandfon, Joshua Ryan</cp:lastModifiedBy>
  <dcterms:created xsi:type="dcterms:W3CDTF">2017-07-13T15:13:08Z</dcterms:created>
  <dcterms:modified xsi:type="dcterms:W3CDTF">2017-08-31T12:36:57Z</dcterms:modified>
</cp:coreProperties>
</file>