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danielborges/Desktop/SAFAC Budget Templates Final/"/>
    </mc:Choice>
  </mc:AlternateContent>
  <workbookProtection workbookPassword="8401" lockStructure="1"/>
  <bookViews>
    <workbookView xWindow="5980" yWindow="560" windowWidth="22620" windowHeight="16200" tabRatio="500"/>
  </bookViews>
  <sheets>
    <sheet name="Instructions" sheetId="5" r:id="rId1"/>
    <sheet name="Cover Sheet" sheetId="1" r:id="rId2"/>
    <sheet name="Detail Sheet" sheetId="4" r:id="rId3"/>
    <sheet name="Funding Categories" sheetId="3" state="hidden" r:id="rId4"/>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0" i="4" l="1"/>
  <c r="F130" i="4"/>
  <c r="E130" i="4"/>
  <c r="G129" i="4"/>
  <c r="F129" i="4"/>
  <c r="E129" i="4"/>
  <c r="G128" i="4"/>
  <c r="F128" i="4"/>
  <c r="E128" i="4"/>
  <c r="G127" i="4"/>
  <c r="F127" i="4"/>
  <c r="E127" i="4"/>
  <c r="G126" i="4"/>
  <c r="F126" i="4"/>
  <c r="E126" i="4"/>
  <c r="G125" i="4"/>
  <c r="F125" i="4"/>
  <c r="E125" i="4"/>
  <c r="G124" i="4"/>
  <c r="F124" i="4"/>
  <c r="E124" i="4"/>
  <c r="G123" i="4"/>
  <c r="F123" i="4"/>
  <c r="E123" i="4"/>
  <c r="G122" i="4"/>
  <c r="F122" i="4"/>
  <c r="E122" i="4"/>
  <c r="G121" i="4"/>
  <c r="F121" i="4"/>
  <c r="E121" i="4"/>
  <c r="G120" i="4"/>
  <c r="F120" i="4"/>
  <c r="E120" i="4"/>
  <c r="G119" i="4"/>
  <c r="F119" i="4"/>
  <c r="E119" i="4"/>
  <c r="G118" i="4"/>
  <c r="F118" i="4"/>
  <c r="E118" i="4"/>
  <c r="G117" i="4"/>
  <c r="F117" i="4"/>
  <c r="E117" i="4"/>
  <c r="G7" i="4"/>
  <c r="F8" i="4"/>
  <c r="G8" i="4"/>
  <c r="G9" i="4"/>
  <c r="G10" i="4"/>
  <c r="G11" i="4"/>
  <c r="G12" i="4"/>
  <c r="G13" i="4"/>
  <c r="G14" i="4"/>
  <c r="G15" i="4"/>
  <c r="G16" i="4"/>
  <c r="F17" i="4"/>
  <c r="G17" i="4"/>
  <c r="G18" i="4"/>
  <c r="G19" i="4"/>
  <c r="G20" i="4"/>
  <c r="G21" i="4"/>
  <c r="G22" i="4"/>
  <c r="G23" i="4"/>
  <c r="G24" i="4"/>
  <c r="F25" i="4"/>
  <c r="G25" i="4"/>
  <c r="G26" i="4"/>
  <c r="G27" i="4"/>
  <c r="F28" i="4"/>
  <c r="G28" i="4"/>
  <c r="F29"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F7" i="4"/>
  <c r="F9" i="4"/>
  <c r="F10" i="4"/>
  <c r="F14" i="4"/>
  <c r="F15" i="4"/>
  <c r="F16" i="4"/>
  <c r="F18" i="4"/>
  <c r="F19" i="4"/>
  <c r="F20" i="4"/>
  <c r="F22" i="4"/>
  <c r="F23" i="4"/>
  <c r="F24" i="4"/>
  <c r="F26" i="4"/>
  <c r="F27"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6" i="4"/>
  <c r="F6" i="4"/>
  <c r="G6" i="4"/>
  <c r="D16" i="3"/>
  <c r="D23" i="3"/>
  <c r="D22" i="3"/>
  <c r="D21" i="3"/>
  <c r="D20" i="3"/>
  <c r="D19" i="3"/>
  <c r="D18" i="3"/>
  <c r="D17" i="3"/>
  <c r="D15" i="3"/>
  <c r="D14" i="3"/>
  <c r="D13" i="3"/>
  <c r="D12" i="3"/>
  <c r="D10" i="3"/>
  <c r="D9" i="3"/>
  <c r="D8" i="3"/>
  <c r="D7" i="3"/>
  <c r="D6" i="3"/>
  <c r="D5" i="3"/>
  <c r="D4" i="3"/>
  <c r="D11" i="3"/>
  <c r="D3" i="3"/>
  <c r="A15" i="1"/>
  <c r="A1" i="4"/>
  <c r="C15" i="1"/>
</calcChain>
</file>

<file path=xl/sharedStrings.xml><?xml version="1.0" encoding="utf-8"?>
<sst xmlns="http://schemas.openxmlformats.org/spreadsheetml/2006/main" count="136" uniqueCount="95">
  <si>
    <t>Organization Name</t>
  </si>
  <si>
    <t>OrgSync Membership</t>
  </si>
  <si>
    <t>Phone Number</t>
  </si>
  <si>
    <t>Email Address</t>
  </si>
  <si>
    <t>SAFAC Representative</t>
  </si>
  <si>
    <t>Date</t>
  </si>
  <si>
    <t>Organization Guiding Principles</t>
  </si>
  <si>
    <t>Item Detail</t>
  </si>
  <si>
    <t>Category</t>
  </si>
  <si>
    <t>Item #</t>
  </si>
  <si>
    <t>Other</t>
  </si>
  <si>
    <t xml:space="preserve">Rental Car </t>
  </si>
  <si>
    <t xml:space="preserve">Registration Fees </t>
  </si>
  <si>
    <t xml:space="preserve">Hotels </t>
  </si>
  <si>
    <t xml:space="preserve">Mileage </t>
  </si>
  <si>
    <t xml:space="preserve">Airfare </t>
  </si>
  <si>
    <t xml:space="preserve">T-shirts </t>
  </si>
  <si>
    <t xml:space="preserve">Entertainment </t>
  </si>
  <si>
    <t xml:space="preserve">Decorations </t>
  </si>
  <si>
    <t xml:space="preserve">Chapter Dues </t>
  </si>
  <si>
    <t xml:space="preserve">Coaches </t>
  </si>
  <si>
    <t xml:space="preserve">Computers </t>
  </si>
  <si>
    <t xml:space="preserve">Costumes </t>
  </si>
  <si>
    <t xml:space="preserve">Off-campus Facilities </t>
  </si>
  <si>
    <t xml:space="preserve">Office Supplies </t>
  </si>
  <si>
    <t xml:space="preserve">Practice Materials </t>
  </si>
  <si>
    <t xml:space="preserve">Production </t>
  </si>
  <si>
    <t xml:space="preserve">Props </t>
  </si>
  <si>
    <t xml:space="preserve">Uniforms </t>
  </si>
  <si>
    <t xml:space="preserve">Engineering Projects </t>
  </si>
  <si>
    <t>The signatures below certify that the organization requesting funding is
registered and in good standing with the Committee on Student Organizations.
All information and values are accurate. 
SAFAC reserves the right to deny funding for misrepresented requests.</t>
  </si>
  <si>
    <t>From the File menu, select "Save As…" and rename this form to the name of your student organization.</t>
  </si>
  <si>
    <t>When you have finished itemizing all requests, save and print both the Cover Sheet and Detail Sheet, as well as all supporting documentation, and meet with a SAFAC representative in the SAFAC office to review your budget.</t>
  </si>
  <si>
    <t>2017-2018</t>
  </si>
  <si>
    <t>SAFAC Budget Request</t>
  </si>
  <si>
    <t>Please read through these instructions before you begin your budget request. If you need assistance at any time, visit the SAFAC office in the Student Orgnization Suite, Shalala Student Center, Room 210H. You can also call us at (305) 284-6399 or email safac@miami.edu. All SAFAC guidelines and additional resources are available at miami.edu/safac.</t>
  </si>
  <si>
    <t>The due date for 2017-2018 budget requests is 3/2/18 at 5pm.</t>
  </si>
  <si>
    <t>Submit the electronic copy of your budget to OrgSync no later than one week before your scheduled presentation. The submission form can be found on the SAFAC portal's "Forms" tab: https://orgsync.com/55364/forms</t>
  </si>
  <si>
    <t>Present your budget to SAFAC. You may be asked questions for clarification. SAFAC will review your budget and post your approved request to your OrgSync page one week after your presentation.</t>
  </si>
  <si>
    <t>Organization President</t>
  </si>
  <si>
    <t>Organization Treasurer</t>
  </si>
  <si>
    <t>Organization Advisor</t>
  </si>
  <si>
    <t>Number of Units/Miles</t>
  </si>
  <si>
    <t>Funding Categories</t>
  </si>
  <si>
    <t>***DO NOT COPY AND PASTE FROM PREVIOUS BUDGETS***</t>
  </si>
  <si>
    <t>Price Per Unit/ Mileage Rate</t>
  </si>
  <si>
    <t>Unit</t>
  </si>
  <si>
    <t>Annual</t>
  </si>
  <si>
    <t>Amount Requested</t>
  </si>
  <si>
    <t>Amount Approved</t>
  </si>
  <si>
    <t>Total Amount Requested</t>
  </si>
  <si>
    <t>Total Amount Approved</t>
  </si>
  <si>
    <t>Cap</t>
  </si>
  <si>
    <t>SAFAC Budget Request Instructions</t>
  </si>
  <si>
    <t>Approved</t>
  </si>
  <si>
    <t>Not Approved</t>
  </si>
  <si>
    <t>Cap Type</t>
  </si>
  <si>
    <t>For each line item, enter the number of units/miles requested and the price per unit or milege rate. You can find the SAFAC guideline caps on our website, miami.edu/safac. The "Amount Requested" column will automatically calculate.</t>
  </si>
  <si>
    <t>After obtaining your SAFAC liaison's signature and approval, obtain all other necessary signatures, submit the physical budget to the Department of Student Activities and Student Organizations in the Shalala Student Center, Room 206, and schedule a budget presentation. SAFAC presentations are conducted Wednesdays from 2:30-5:00pm and last 15 minutes.</t>
  </si>
  <si>
    <t>Approved Units/Miles</t>
  </si>
  <si>
    <t>Workday Program ID Number</t>
  </si>
  <si>
    <t>Click the "Cover Sheet" tab and enter your organization's information in all highlighted boxes.</t>
  </si>
  <si>
    <t>Click the "Detail Sheet" tab and enter your organization's Guiding Principles, found on your constitution. List your itemized requests in order of priority with your high-priority items listed first. You must number each new requested item.</t>
  </si>
  <si>
    <t>Capital item</t>
  </si>
  <si>
    <t>Food</t>
  </si>
  <si>
    <t>Underwater Basket Weaving Club</t>
  </si>
  <si>
    <t>Elmo</t>
  </si>
  <si>
    <t>(305) 284-1000</t>
  </si>
  <si>
    <t>elmo@miami.edu</t>
  </si>
  <si>
    <t>Oscar</t>
  </si>
  <si>
    <t>(305) 284-2000</t>
  </si>
  <si>
    <t>oscar@miami.edu</t>
  </si>
  <si>
    <t>Grover</t>
  </si>
  <si>
    <t>(305) 284-3000</t>
  </si>
  <si>
    <t>grover@miami.edu</t>
  </si>
  <si>
    <t>The Underwater Basket Weaving Club shall promote and instruct all University of Miami Students in the time-lost art of underwater basket weaving.</t>
  </si>
  <si>
    <t>Underwater Basket Kits</t>
  </si>
  <si>
    <t>Shoes for water basket weaving</t>
  </si>
  <si>
    <t>Trip to Basket Weavers' Convention</t>
  </si>
  <si>
    <t>Plane Tickets for 10 people</t>
  </si>
  <si>
    <t>3 Hotel rooms for 3 nights</t>
  </si>
  <si>
    <t>Entry Tickets</t>
  </si>
  <si>
    <t>Coloring Supplies</t>
  </si>
  <si>
    <t>Live Basket Weaving Performers</t>
  </si>
  <si>
    <t>Trip to Local Volunteer Basket Service</t>
  </si>
  <si>
    <t>Basket Necklaces for Buddies</t>
  </si>
  <si>
    <t>Mileage to Orlando</t>
  </si>
  <si>
    <t>Basket Weaving Instructors</t>
  </si>
  <si>
    <t>Basket Banquet Food</t>
  </si>
  <si>
    <t>Decorations for Basket Banquet</t>
  </si>
  <si>
    <t>Streamers</t>
  </si>
  <si>
    <t>Basket Balloons</t>
  </si>
  <si>
    <t>Basket Cookies</t>
  </si>
  <si>
    <t>Yes</t>
  </si>
  <si>
    <t>Committee Comments: Item 2 funded as a capital item. Items 3, 4, and 5 funded at 8 people based on conference guideline. Item 6 seen as unnecessary for the success of the organization. Item 8 seen as a giveaway. Item 9 based on shortest distance. Form approved by unanimous vote.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</si>
</sst>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00"/>
    <numFmt numFmtId="165" formatCode="&quot;$&quot;#,##0"/>
    <numFmt numFmtId="166" formatCode="&quot;$&quot;#,##0.000"/>
  </numFmts>
  <fonts count="27" x14ac:knownFonts="1">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30"/>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5"/>
      <color rgb="FFFF0000"/>
      <name val="Century Gothic"/>
      <family val="1"/>
    </font>
    <font>
      <sz val="25"/>
      <color rgb="FF006411"/>
      <name val="Century Gothic"/>
      <family val="1"/>
    </font>
    <font>
      <sz val="20"/>
      <color rgb="FF006411"/>
      <name val="Century Gothic"/>
      <family val="1"/>
    </font>
    <font>
      <sz val="12"/>
      <color theme="0"/>
      <name val="Century Gothic"/>
      <family val="1"/>
    </font>
    <font>
      <sz val="12"/>
      <color rgb="FF000000"/>
      <name val="Century Gothic"/>
      <family val="1"/>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E7E6E6"/>
        <bgColor rgb="FF000000"/>
      </patternFill>
    </fill>
  </fills>
  <borders count="2">
    <border>
      <left/>
      <right/>
      <top/>
      <bottom/>
      <diagonal/>
    </border>
    <border>
      <left/>
      <right/>
      <top/>
      <bottom style="thin">
        <color auto="1"/>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2">
    <xf numFmtId="0" fontId="0" fillId="0" borderId="0" xfId="0"/>
    <xf numFmtId="0" fontId="2" fillId="0" borderId="0" xfId="0" applyFont="1"/>
    <xf numFmtId="0" fontId="6" fillId="0" borderId="0" xfId="0" applyFont="1"/>
    <xf numFmtId="0" fontId="2" fillId="0" borderId="0" xfId="0" applyFont="1" applyAlignment="1">
      <alignment horizontal="center"/>
    </xf>
    <xf numFmtId="0" fontId="12" fillId="0" borderId="0" xfId="0" applyFont="1" applyAlignment="1">
      <alignment horizontal="center"/>
    </xf>
    <xf numFmtId="0" fontId="2" fillId="0" borderId="1" xfId="0" applyFont="1" applyBorder="1"/>
    <xf numFmtId="0" fontId="13" fillId="0" borderId="0" xfId="0" applyFont="1" applyAlignment="1">
      <alignment horizontal="center" vertical="top"/>
    </xf>
    <xf numFmtId="49" fontId="2" fillId="0" borderId="0" xfId="0" applyNumberFormat="1" applyFont="1"/>
    <xf numFmtId="49" fontId="12" fillId="0" borderId="0" xfId="0" applyNumberFormat="1" applyFont="1"/>
    <xf numFmtId="49" fontId="10" fillId="0" borderId="0" xfId="0" applyNumberFormat="1" applyFont="1" applyAlignment="1">
      <alignment horizontal="left"/>
    </xf>
    <xf numFmtId="49" fontId="9" fillId="0" borderId="0" xfId="0" applyNumberFormat="1" applyFont="1" applyAlignment="1">
      <alignment horizontal="left"/>
    </xf>
    <xf numFmtId="0" fontId="5" fillId="0" borderId="0" xfId="0" applyNumberFormat="1" applyFont="1" applyBorder="1" applyAlignment="1">
      <alignment horizontal="left"/>
    </xf>
    <xf numFmtId="0" fontId="2" fillId="0" borderId="0" xfId="0" applyFont="1" applyAlignment="1">
      <alignment vertical="center"/>
    </xf>
    <xf numFmtId="49" fontId="10" fillId="0" borderId="0" xfId="0" applyNumberFormat="1" applyFont="1" applyBorder="1" applyAlignment="1" applyProtection="1">
      <alignment horizontal="center"/>
      <protection locked="0"/>
    </xf>
    <xf numFmtId="0" fontId="11" fillId="0" borderId="0" xfId="0" applyNumberFormat="1" applyFont="1" applyAlignment="1">
      <alignment horizontal="center" vertical="center" wrapText="1"/>
    </xf>
    <xf numFmtId="0" fontId="11" fillId="0" borderId="0" xfId="0" applyNumberFormat="1" applyFont="1" applyAlignment="1">
      <alignment horizontal="left" vertical="center" wrapText="1"/>
    </xf>
    <xf numFmtId="164" fontId="11" fillId="2" borderId="0" xfId="1" applyNumberFormat="1" applyFont="1" applyFill="1" applyAlignment="1">
      <alignment horizontal="center" vertical="center" wrapText="1"/>
    </xf>
    <xf numFmtId="164" fontId="11" fillId="0" borderId="0" xfId="0" applyNumberFormat="1" applyFont="1" applyAlignment="1">
      <alignment horizontal="center" vertical="center" wrapText="1"/>
    </xf>
    <xf numFmtId="164" fontId="11" fillId="2" borderId="0" xfId="0" applyNumberFormat="1" applyFont="1" applyFill="1" applyAlignment="1">
      <alignment horizontal="center" vertical="center" wrapText="1"/>
    </xf>
    <xf numFmtId="0" fontId="2" fillId="0" borderId="0" xfId="0" applyFon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165" fontId="2" fillId="0" borderId="0" xfId="0" applyNumberFormat="1" applyFont="1" applyFill="1" applyAlignment="1">
      <alignment horizontal="center"/>
    </xf>
    <xf numFmtId="0" fontId="15" fillId="0" borderId="0" xfId="0" applyFont="1" applyAlignment="1">
      <alignment vertical="center"/>
    </xf>
    <xf numFmtId="0" fontId="2" fillId="0" borderId="0" xfId="0" applyFont="1" applyAlignment="1">
      <alignment wrapText="1"/>
    </xf>
    <xf numFmtId="0" fontId="2" fillId="0" borderId="0" xfId="0" applyFont="1" applyAlignment="1">
      <alignment horizontal="left" vertical="center" wrapText="1" indent="1"/>
    </xf>
    <xf numFmtId="0" fontId="16" fillId="0" borderId="0" xfId="0" applyFont="1" applyAlignment="1">
      <alignment horizontal="center" vertical="center"/>
    </xf>
    <xf numFmtId="0" fontId="2" fillId="0" borderId="0" xfId="0" applyNumberFormat="1" applyFont="1" applyAlignment="1" applyProtection="1">
      <alignment horizontal="center"/>
      <protection locked="0"/>
    </xf>
    <xf numFmtId="0" fontId="2" fillId="0" borderId="0" xfId="0" applyNumberFormat="1"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6" fontId="23" fillId="0" borderId="0" xfId="0" applyNumberFormat="1" applyFont="1" applyAlignment="1">
      <alignment horizontal="center" vertical="center"/>
    </xf>
    <xf numFmtId="0" fontId="24" fillId="0" borderId="0" xfId="0" applyFont="1" applyAlignment="1">
      <alignment vertical="center"/>
    </xf>
    <xf numFmtId="165" fontId="24" fillId="0" borderId="0" xfId="0" applyNumberFormat="1" applyFont="1" applyAlignment="1">
      <alignment horizontal="center" vertical="center"/>
    </xf>
    <xf numFmtId="0" fontId="24" fillId="0" borderId="0" xfId="0" applyFont="1"/>
    <xf numFmtId="164" fontId="2" fillId="0" borderId="0" xfId="0" applyNumberFormat="1" applyFont="1" applyAlignment="1" applyProtection="1">
      <alignment horizontal="right" indent="1"/>
      <protection locked="0"/>
    </xf>
    <xf numFmtId="164" fontId="14" fillId="2" borderId="0" xfId="0" applyNumberFormat="1" applyFont="1" applyFill="1" applyAlignment="1">
      <alignment horizontal="right" indent="1"/>
    </xf>
    <xf numFmtId="164" fontId="11" fillId="2" borderId="0" xfId="0" applyNumberFormat="1" applyFont="1" applyFill="1" applyAlignment="1">
      <alignment horizontal="right" indent="1"/>
    </xf>
    <xf numFmtId="0" fontId="2" fillId="0" borderId="0" xfId="0" applyFont="1" applyAlignment="1">
      <alignment horizontal="center"/>
    </xf>
    <xf numFmtId="0" fontId="5" fillId="0" borderId="0" xfId="0" applyNumberFormat="1" applyFont="1" applyBorder="1" applyAlignment="1">
      <alignment horizontal="center"/>
    </xf>
    <xf numFmtId="0" fontId="10" fillId="0" borderId="0" xfId="0" applyNumberFormat="1" applyFont="1" applyBorder="1" applyAlignment="1" applyProtection="1">
      <alignment horizontal="center"/>
      <protection locked="0"/>
    </xf>
    <xf numFmtId="0" fontId="21" fillId="0" borderId="0" xfId="0" applyNumberFormat="1" applyFont="1" applyAlignment="1">
      <alignment vertical="center" wrapText="1"/>
    </xf>
    <xf numFmtId="0" fontId="12" fillId="0" borderId="0" xfId="0" applyNumberFormat="1" applyFont="1" applyAlignment="1">
      <alignment vertical="center"/>
    </xf>
    <xf numFmtId="0" fontId="2" fillId="0" borderId="0" xfId="0" applyNumberFormat="1" applyFont="1" applyAlignment="1" applyProtection="1">
      <alignment vertical="center" wrapText="1"/>
      <protection locked="0"/>
    </xf>
    <xf numFmtId="0" fontId="11" fillId="2" borderId="0" xfId="0" applyNumberFormat="1" applyFont="1" applyFill="1" applyAlignment="1">
      <alignment horizontal="center" vertical="center" wrapText="1"/>
    </xf>
    <xf numFmtId="0" fontId="2" fillId="2" borderId="0" xfId="0" applyFont="1" applyFill="1" applyAlignment="1" applyProtection="1">
      <alignment horizontal="center"/>
      <protection locked="0"/>
    </xf>
    <xf numFmtId="0" fontId="2" fillId="2" borderId="0" xfId="0" applyNumberFormat="1" applyFont="1" applyFill="1" applyAlignment="1" applyProtection="1">
      <alignment horizontal="center"/>
    </xf>
    <xf numFmtId="0" fontId="14" fillId="0" borderId="0" xfId="0" applyNumberFormat="1" applyFont="1" applyAlignment="1" applyProtection="1">
      <alignment vertical="center" wrapText="1"/>
    </xf>
    <xf numFmtId="0" fontId="24" fillId="0" borderId="0" xfId="0" applyFont="1" applyAlignment="1">
      <alignment horizontal="center" vertical="center"/>
    </xf>
    <xf numFmtId="165" fontId="25" fillId="0" borderId="0" xfId="0" applyNumberFormat="1" applyFont="1" applyAlignment="1">
      <alignment horizontal="center"/>
    </xf>
    <xf numFmtId="0" fontId="11" fillId="2" borderId="0" xfId="1" applyNumberFormat="1" applyFont="1" applyFill="1" applyAlignment="1">
      <alignment horizontal="center" vertical="center" wrapText="1"/>
    </xf>
    <xf numFmtId="0" fontId="11" fillId="2" borderId="0" xfId="0" applyNumberFormat="1" applyFont="1" applyFill="1" applyAlignment="1">
      <alignment horizontal="center"/>
    </xf>
    <xf numFmtId="164" fontId="24" fillId="3" borderId="0" xfId="1" applyNumberFormat="1" applyFont="1" applyFill="1" applyAlignment="1">
      <alignment horizontal="center" vertical="center"/>
    </xf>
    <xf numFmtId="164" fontId="2" fillId="3" borderId="0" xfId="1" applyNumberFormat="1" applyFont="1" applyFill="1" applyAlignment="1">
      <alignment horizontal="center"/>
    </xf>
    <xf numFmtId="0" fontId="10" fillId="0" borderId="0" xfId="0" applyNumberFormat="1" applyFont="1" applyBorder="1" applyAlignment="1" applyProtection="1">
      <alignment horizontal="center"/>
      <protection locked="0"/>
    </xf>
    <xf numFmtId="0" fontId="18" fillId="0" borderId="0" xfId="0" applyFont="1" applyAlignment="1">
      <alignment horizontal="center" vertical="center"/>
    </xf>
    <xf numFmtId="0" fontId="2"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xf>
    <xf numFmtId="0" fontId="12" fillId="0" borderId="0" xfId="0" applyFont="1" applyAlignment="1">
      <alignment horizontal="center"/>
    </xf>
    <xf numFmtId="6" fontId="22" fillId="0" borderId="0" xfId="0" applyNumberFormat="1" applyFont="1"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top"/>
    </xf>
    <xf numFmtId="0" fontId="19" fillId="0" borderId="0" xfId="0" applyFont="1" applyAlignment="1">
      <alignment horizontal="center"/>
    </xf>
    <xf numFmtId="49" fontId="8" fillId="0" borderId="0" xfId="0" applyNumberFormat="1" applyFont="1" applyBorder="1" applyAlignment="1" applyProtection="1">
      <alignment horizontal="center"/>
      <protection locked="0"/>
    </xf>
    <xf numFmtId="0" fontId="5" fillId="0" borderId="0" xfId="0" applyNumberFormat="1" applyFont="1" applyBorder="1" applyAlignment="1">
      <alignment horizontal="center"/>
    </xf>
    <xf numFmtId="6" fontId="26" fillId="4" borderId="0" xfId="0" applyNumberFormat="1" applyFont="1" applyFill="1" applyAlignment="1">
      <alignment horizontal="left" vertical="top" wrapText="1"/>
    </xf>
    <xf numFmtId="0" fontId="10" fillId="0" borderId="0" xfId="0" applyNumberFormat="1" applyFont="1" applyBorder="1" applyAlignment="1" applyProtection="1">
      <alignment horizontal="center"/>
      <protection locked="0"/>
    </xf>
    <xf numFmtId="0" fontId="21" fillId="0" borderId="0" xfId="0" applyNumberFormat="1" applyFont="1" applyAlignment="1">
      <alignment horizontal="center" vertical="center" wrapText="1"/>
    </xf>
    <xf numFmtId="0" fontId="12" fillId="0" borderId="0" xfId="0" applyNumberFormat="1" applyFont="1" applyAlignment="1">
      <alignment horizontal="center" vertical="center"/>
    </xf>
    <xf numFmtId="0" fontId="2" fillId="0" borderId="0" xfId="0" applyNumberFormat="1" applyFont="1" applyAlignment="1" applyProtection="1">
      <alignment horizontal="center" vertical="center" wrapText="1"/>
      <protection locked="0"/>
    </xf>
    <xf numFmtId="0" fontId="14" fillId="0" borderId="0" xfId="0" applyNumberFormat="1" applyFont="1" applyAlignment="1" applyProtection="1">
      <alignment horizontal="center" vertical="center" wrapText="1"/>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Medium7"/>
  <colors>
    <mruColors>
      <color rgb="FF006411"/>
      <color rgb="FF000000"/>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25400</xdr:colOff>
      <xdr:row>1</xdr:row>
      <xdr:rowOff>1140096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4900" cy="2283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2"/>
  <sheetViews>
    <sheetView tabSelected="1" workbookViewId="0">
      <selection sqref="A1:B1"/>
    </sheetView>
  </sheetViews>
  <sheetFormatPr baseColWidth="10" defaultColWidth="0" defaultRowHeight="16" zeroHeight="1" x14ac:dyDescent="0.2"/>
  <cols>
    <col min="1" max="1" width="10.83203125" style="19" customWidth="1"/>
    <col min="2" max="2" width="120.83203125" style="24" customWidth="1"/>
    <col min="3" max="4" width="0" style="1" hidden="1" customWidth="1"/>
    <col min="5" max="16384" width="10.83203125" style="1" hidden="1"/>
  </cols>
  <sheetData>
    <row r="1" spans="1:4" ht="65" customHeight="1" x14ac:dyDescent="0.2">
      <c r="A1" s="55" t="s">
        <v>53</v>
      </c>
      <c r="B1" s="55"/>
      <c r="C1" s="23"/>
      <c r="D1" s="23"/>
    </row>
    <row r="2" spans="1:4" ht="70" customHeight="1" x14ac:dyDescent="0.2">
      <c r="A2" s="56" t="s">
        <v>35</v>
      </c>
      <c r="B2" s="56"/>
      <c r="C2" s="23"/>
      <c r="D2" s="23"/>
    </row>
    <row r="3" spans="1:4" ht="40" customHeight="1" x14ac:dyDescent="0.2">
      <c r="A3" s="57" t="s">
        <v>36</v>
      </c>
      <c r="B3" s="57"/>
      <c r="C3" s="23"/>
      <c r="D3" s="23"/>
    </row>
    <row r="4" spans="1:4" s="12" customFormat="1" ht="60" customHeight="1" x14ac:dyDescent="0.2">
      <c r="A4" s="26">
        <v>1</v>
      </c>
      <c r="B4" s="25" t="s">
        <v>31</v>
      </c>
    </row>
    <row r="5" spans="1:4" s="12" customFormat="1" ht="60" customHeight="1" x14ac:dyDescent="0.2">
      <c r="A5" s="26">
        <v>2</v>
      </c>
      <c r="B5" s="25" t="s">
        <v>61</v>
      </c>
    </row>
    <row r="6" spans="1:4" s="12" customFormat="1" ht="60" customHeight="1" x14ac:dyDescent="0.2">
      <c r="A6" s="26">
        <v>3</v>
      </c>
      <c r="B6" s="25" t="s">
        <v>62</v>
      </c>
    </row>
    <row r="7" spans="1:4" s="12" customFormat="1" ht="60" customHeight="1" x14ac:dyDescent="0.2">
      <c r="A7" s="26">
        <v>4</v>
      </c>
      <c r="B7" s="25" t="s">
        <v>57</v>
      </c>
    </row>
    <row r="8" spans="1:4" s="12" customFormat="1" ht="60" customHeight="1" x14ac:dyDescent="0.2">
      <c r="A8" s="26">
        <v>5</v>
      </c>
      <c r="B8" s="25" t="s">
        <v>32</v>
      </c>
    </row>
    <row r="9" spans="1:4" s="12" customFormat="1" ht="60" customHeight="1" x14ac:dyDescent="0.2">
      <c r="A9" s="26">
        <v>6</v>
      </c>
      <c r="B9" s="25" t="s">
        <v>58</v>
      </c>
    </row>
    <row r="10" spans="1:4" s="12" customFormat="1" ht="60" customHeight="1" x14ac:dyDescent="0.2">
      <c r="A10" s="26">
        <v>7</v>
      </c>
      <c r="B10" s="25" t="s">
        <v>37</v>
      </c>
    </row>
    <row r="11" spans="1:4" ht="60" customHeight="1" x14ac:dyDescent="0.2">
      <c r="A11" s="26">
        <v>8</v>
      </c>
      <c r="B11" s="25" t="s">
        <v>38</v>
      </c>
    </row>
    <row r="12" spans="1:4" hidden="1" x14ac:dyDescent="0.2"/>
  </sheetData>
  <sheetProtection password="8401" sheet="1" objects="1" scenarios="1" selectLockedCells="1"/>
  <mergeCells count="3">
    <mergeCell ref="A1:B1"/>
    <mergeCell ref="A2:B2"/>
    <mergeCell ref="A3:B3"/>
  </mergeCells>
  <phoneticPr fontId="7"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6"/>
  <sheetViews>
    <sheetView showGridLines="0" workbookViewId="0">
      <selection activeCell="A4" sqref="A4:C4"/>
    </sheetView>
  </sheetViews>
  <sheetFormatPr baseColWidth="10" defaultColWidth="0" defaultRowHeight="16" zeroHeight="1" x14ac:dyDescent="0.2"/>
  <cols>
    <col min="1" max="2" width="30.83203125" style="1" customWidth="1"/>
    <col min="3" max="3" width="60.83203125" style="1" customWidth="1"/>
    <col min="4" max="16384" width="10.83203125" style="1" hidden="1"/>
  </cols>
  <sheetData>
    <row r="1" spans="1:3" ht="90" customHeight="1" x14ac:dyDescent="0.45">
      <c r="A1" s="58"/>
      <c r="B1" s="63" t="s">
        <v>34</v>
      </c>
      <c r="C1" s="63"/>
    </row>
    <row r="2" spans="1:3" ht="90" customHeight="1" x14ac:dyDescent="0.2">
      <c r="A2" s="58"/>
      <c r="B2" s="62" t="s">
        <v>33</v>
      </c>
      <c r="C2" s="62"/>
    </row>
    <row r="3" spans="1:3" ht="15" customHeight="1" x14ac:dyDescent="0.2">
      <c r="A3" s="3"/>
      <c r="B3" s="6"/>
      <c r="C3" s="6"/>
    </row>
    <row r="4" spans="1:3" s="7" customFormat="1" ht="50" customHeight="1" x14ac:dyDescent="0.25">
      <c r="A4" s="64" t="s">
        <v>65</v>
      </c>
      <c r="B4" s="64"/>
      <c r="C4" s="64"/>
    </row>
    <row r="5" spans="1:3" s="7" customFormat="1" ht="15" customHeight="1" x14ac:dyDescent="0.2">
      <c r="A5" s="65" t="s">
        <v>0</v>
      </c>
      <c r="B5" s="65"/>
      <c r="C5" s="65"/>
    </row>
    <row r="6" spans="1:3" s="8" customFormat="1" ht="25" customHeight="1" x14ac:dyDescent="0.2">
      <c r="A6" s="67"/>
      <c r="B6" s="67"/>
      <c r="C6" s="40">
        <v>50</v>
      </c>
    </row>
    <row r="7" spans="1:3" s="7" customFormat="1" ht="15" customHeight="1" x14ac:dyDescent="0.2">
      <c r="A7" s="65" t="s">
        <v>60</v>
      </c>
      <c r="B7" s="65"/>
      <c r="C7" s="39" t="s">
        <v>1</v>
      </c>
    </row>
    <row r="8" spans="1:3" s="9" customFormat="1" ht="25" customHeight="1" x14ac:dyDescent="0.2">
      <c r="A8" s="54" t="s">
        <v>66</v>
      </c>
      <c r="B8" s="54" t="s">
        <v>67</v>
      </c>
      <c r="C8" s="13" t="s">
        <v>68</v>
      </c>
    </row>
    <row r="9" spans="1:3" s="8" customFormat="1" ht="15" customHeight="1" x14ac:dyDescent="0.2">
      <c r="A9" s="39" t="s">
        <v>39</v>
      </c>
      <c r="B9" s="39" t="s">
        <v>2</v>
      </c>
      <c r="C9" s="39" t="s">
        <v>3</v>
      </c>
    </row>
    <row r="10" spans="1:3" s="10" customFormat="1" ht="25" customHeight="1" x14ac:dyDescent="0.2">
      <c r="A10" s="54" t="s">
        <v>69</v>
      </c>
      <c r="B10" s="54" t="s">
        <v>70</v>
      </c>
      <c r="C10" s="13" t="s">
        <v>71</v>
      </c>
    </row>
    <row r="11" spans="1:3" s="8" customFormat="1" ht="18" x14ac:dyDescent="0.2">
      <c r="A11" s="39" t="s">
        <v>40</v>
      </c>
      <c r="B11" s="39" t="s">
        <v>2</v>
      </c>
      <c r="C11" s="39" t="s">
        <v>3</v>
      </c>
    </row>
    <row r="12" spans="1:3" s="10" customFormat="1" ht="25" customHeight="1" x14ac:dyDescent="0.2">
      <c r="A12" s="54" t="s">
        <v>72</v>
      </c>
      <c r="B12" s="54" t="s">
        <v>73</v>
      </c>
      <c r="C12" s="13" t="s">
        <v>74</v>
      </c>
    </row>
    <row r="13" spans="1:3" s="7" customFormat="1" x14ac:dyDescent="0.2">
      <c r="A13" s="39" t="s">
        <v>41</v>
      </c>
      <c r="B13" s="39" t="s">
        <v>2</v>
      </c>
      <c r="C13" s="39" t="s">
        <v>3</v>
      </c>
    </row>
    <row r="14" spans="1:3" s="2" customFormat="1" ht="50" customHeight="1" x14ac:dyDescent="0.25">
      <c r="A14" s="59" t="s">
        <v>50</v>
      </c>
      <c r="B14" s="59"/>
      <c r="C14" s="4" t="s">
        <v>51</v>
      </c>
    </row>
    <row r="15" spans="1:3" ht="65" customHeight="1" x14ac:dyDescent="0.2">
      <c r="A15" s="60">
        <f>SUM('Detail Sheet'!E:E)</f>
        <v>9431</v>
      </c>
      <c r="B15" s="60"/>
      <c r="C15" s="31">
        <f>SUM('Detail Sheet'!G:G)</f>
        <v>6550.75</v>
      </c>
    </row>
    <row r="16" spans="1:3" ht="65" customHeight="1" x14ac:dyDescent="0.2">
      <c r="A16" s="66" t="s">
        <v>94</v>
      </c>
      <c r="B16" s="66"/>
      <c r="C16" s="66"/>
    </row>
    <row r="17" spans="1:3" s="12" customFormat="1" ht="150" customHeight="1" x14ac:dyDescent="0.2">
      <c r="A17" s="56" t="s">
        <v>30</v>
      </c>
      <c r="B17" s="61"/>
      <c r="C17" s="61"/>
    </row>
    <row r="18" spans="1:3" ht="25" customHeight="1" x14ac:dyDescent="0.2">
      <c r="A18" s="5"/>
      <c r="B18" s="5"/>
      <c r="C18" s="5"/>
    </row>
    <row r="19" spans="1:3" s="7" customFormat="1" x14ac:dyDescent="0.2">
      <c r="A19" s="11" t="s">
        <v>4</v>
      </c>
      <c r="B19" s="39"/>
      <c r="C19" s="39" t="s">
        <v>5</v>
      </c>
    </row>
    <row r="20" spans="1:3" s="5" customFormat="1" ht="25" customHeight="1" x14ac:dyDescent="0.2"/>
    <row r="21" spans="1:3" s="7" customFormat="1" x14ac:dyDescent="0.2">
      <c r="A21" s="11" t="s">
        <v>39</v>
      </c>
      <c r="B21" s="39"/>
      <c r="C21" s="39" t="s">
        <v>5</v>
      </c>
    </row>
    <row r="22" spans="1:3" s="5" customFormat="1" ht="25" customHeight="1" x14ac:dyDescent="0.2"/>
    <row r="23" spans="1:3" s="7" customFormat="1" x14ac:dyDescent="0.2">
      <c r="A23" s="11" t="s">
        <v>40</v>
      </c>
      <c r="B23" s="39"/>
      <c r="C23" s="39" t="s">
        <v>5</v>
      </c>
    </row>
    <row r="24" spans="1:3" s="5" customFormat="1" ht="25" customHeight="1" x14ac:dyDescent="0.2"/>
    <row r="25" spans="1:3" s="7" customFormat="1" x14ac:dyDescent="0.2">
      <c r="A25" s="11" t="s">
        <v>41</v>
      </c>
      <c r="B25" s="39"/>
      <c r="C25" s="39" t="s">
        <v>5</v>
      </c>
    </row>
    <row r="26" spans="1:3" hidden="1" x14ac:dyDescent="0.2"/>
  </sheetData>
  <sheetProtection password="8401" sheet="1" objects="1" scenarios="1" selectLockedCells="1"/>
  <mergeCells count="11">
    <mergeCell ref="A1:A2"/>
    <mergeCell ref="A14:B14"/>
    <mergeCell ref="A15:B15"/>
    <mergeCell ref="A17:C17"/>
    <mergeCell ref="B2:C2"/>
    <mergeCell ref="B1:C1"/>
    <mergeCell ref="A4:C4"/>
    <mergeCell ref="A5:C5"/>
    <mergeCell ref="A16:C16"/>
    <mergeCell ref="A7:B7"/>
    <mergeCell ref="A6:B6"/>
  </mergeCells>
  <phoneticPr fontId="7" type="noConversion"/>
  <conditionalFormatting sqref="A4:C4 A6 C6">
    <cfRule type="containsBlanks" dxfId="3" priority="5">
      <formula>LEN(TRIM(A4))=0</formula>
    </cfRule>
  </conditionalFormatting>
  <conditionalFormatting sqref="A8:C8">
    <cfRule type="containsBlanks" dxfId="2" priority="3">
      <formula>LEN(TRIM(A8))=0</formula>
    </cfRule>
  </conditionalFormatting>
  <conditionalFormatting sqref="A10:C10">
    <cfRule type="containsBlanks" dxfId="1" priority="2">
      <formula>LEN(TRIM(A10))=0</formula>
    </cfRule>
  </conditionalFormatting>
  <conditionalFormatting sqref="A12:C12">
    <cfRule type="containsBlanks" dxfId="0" priority="1">
      <formula>LEN(TRIM(A12))=0</formula>
    </cfRule>
  </conditionalFormatting>
  <pageMargins left="0.25" right="0.25" top="0.5" bottom="0.5" header="0.3" footer="0.3"/>
  <pageSetup scale="78"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30"/>
  <sheetViews>
    <sheetView workbookViewId="0">
      <pane ySplit="5" topLeftCell="A6" activePane="bottomLeft" state="frozen"/>
      <selection pane="bottomLeft" activeCell="A3" sqref="A3:I3"/>
    </sheetView>
  </sheetViews>
  <sheetFormatPr baseColWidth="10" defaultColWidth="0" defaultRowHeight="16" zeroHeight="1" x14ac:dyDescent="0.2"/>
  <cols>
    <col min="1" max="1" width="7.33203125" style="30" customWidth="1"/>
    <col min="2" max="2" width="48.83203125" style="29" customWidth="1"/>
    <col min="3" max="3" width="11.83203125" style="30" customWidth="1"/>
    <col min="4" max="4" width="14.33203125" style="35" customWidth="1"/>
    <col min="5" max="5" width="13.83203125" style="36" customWidth="1"/>
    <col min="6" max="6" width="10.83203125" style="51" customWidth="1"/>
    <col min="7" max="7" width="13.83203125" style="37" customWidth="1"/>
    <col min="8" max="8" width="20.83203125" style="45" customWidth="1"/>
    <col min="9" max="9" width="8.33203125" style="45" bestFit="1" customWidth="1"/>
    <col min="10" max="16384" width="10.83203125" style="1" hidden="1"/>
  </cols>
  <sheetData>
    <row r="1" spans="1:9" s="41" customFormat="1" ht="65" customHeight="1" x14ac:dyDescent="0.2">
      <c r="A1" s="68" t="str">
        <f>'Cover Sheet'!A4:C4&amp;" Budget Request"</f>
        <v>Underwater Basket Weaving Club Budget Request</v>
      </c>
      <c r="B1" s="68"/>
      <c r="C1" s="68"/>
      <c r="D1" s="68"/>
      <c r="E1" s="68"/>
      <c r="F1" s="68"/>
      <c r="G1" s="68"/>
      <c r="H1" s="68"/>
      <c r="I1" s="68"/>
    </row>
    <row r="2" spans="1:9" s="42" customFormat="1" ht="25" customHeight="1" x14ac:dyDescent="0.2">
      <c r="A2" s="69" t="s">
        <v>6</v>
      </c>
      <c r="B2" s="69"/>
      <c r="C2" s="69"/>
      <c r="D2" s="69"/>
      <c r="E2" s="69"/>
      <c r="F2" s="69"/>
      <c r="G2" s="69"/>
      <c r="H2" s="69"/>
      <c r="I2" s="69"/>
    </row>
    <row r="3" spans="1:9" s="43" customFormat="1" ht="80" customHeight="1" x14ac:dyDescent="0.2">
      <c r="A3" s="70" t="s">
        <v>75</v>
      </c>
      <c r="B3" s="70"/>
      <c r="C3" s="70"/>
      <c r="D3" s="70"/>
      <c r="E3" s="70"/>
      <c r="F3" s="70"/>
      <c r="G3" s="70"/>
      <c r="H3" s="70"/>
      <c r="I3" s="70"/>
    </row>
    <row r="4" spans="1:9" s="47" customFormat="1" ht="25" customHeight="1" x14ac:dyDescent="0.2">
      <c r="A4" s="71" t="s">
        <v>44</v>
      </c>
      <c r="B4" s="71"/>
      <c r="C4" s="71"/>
      <c r="D4" s="71"/>
      <c r="E4" s="71"/>
      <c r="F4" s="71"/>
      <c r="G4" s="71"/>
      <c r="H4" s="71"/>
      <c r="I4" s="71"/>
    </row>
    <row r="5" spans="1:9" ht="40" customHeight="1" x14ac:dyDescent="0.2">
      <c r="A5" s="14" t="s">
        <v>9</v>
      </c>
      <c r="B5" s="15" t="s">
        <v>7</v>
      </c>
      <c r="C5" s="14" t="s">
        <v>42</v>
      </c>
      <c r="D5" s="17" t="s">
        <v>45</v>
      </c>
      <c r="E5" s="18" t="s">
        <v>48</v>
      </c>
      <c r="F5" s="50" t="s">
        <v>59</v>
      </c>
      <c r="G5" s="16" t="s">
        <v>49</v>
      </c>
      <c r="H5" s="44" t="s">
        <v>8</v>
      </c>
      <c r="I5" s="44" t="s">
        <v>63</v>
      </c>
    </row>
    <row r="6" spans="1:9" x14ac:dyDescent="0.2">
      <c r="A6" s="27">
        <v>1</v>
      </c>
      <c r="B6" s="28" t="s">
        <v>76</v>
      </c>
      <c r="C6" s="27">
        <v>1</v>
      </c>
      <c r="D6" s="35">
        <v>200</v>
      </c>
      <c r="E6" s="36">
        <f>IF(OR(C6="",D6=""),"",C6*D6)</f>
        <v>200</v>
      </c>
      <c r="F6" s="51">
        <f t="shared" ref="F6:F37" si="0">IF(H6="","",IF(H6="Not Approved",0,C6))</f>
        <v>1</v>
      </c>
      <c r="G6" s="37">
        <f>IF(H6="Not Approved",0,IFERROR(IF(VLOOKUP(H6,'Funding Categories'!$A$3:$D$24,2)="Unit",D6*F6,IF(SUMIFS($E$6:E6,$H$6:H6,H6)&lt;VLOOKUP(H6,'Funding Categories'!$A$3:$D$24,3),D6*F6,IF(E6-(SUMIFS($E$6:E6,$H$6:H6,H6)-VLOOKUP(H6,'Funding Categories'!$A$3:$D$24,3))&lt;0,0,E6-(SUMIFS($E$6:E6,$H$6:H6,H6)-VLOOKUP(H6,'Funding Categories'!$A$3:$D$24,3))))),""))</f>
        <v>200</v>
      </c>
      <c r="H6" s="46" t="s">
        <v>10</v>
      </c>
      <c r="I6" s="46"/>
    </row>
    <row r="7" spans="1:9" x14ac:dyDescent="0.2">
      <c r="A7" s="27"/>
      <c r="B7" s="28"/>
      <c r="C7" s="27"/>
      <c r="E7" s="36" t="str">
        <f t="shared" ref="E7:E70" si="1">IF(OR(C7="",D7=""),"",C7*D7)</f>
        <v/>
      </c>
      <c r="F7" s="51" t="str">
        <f t="shared" si="0"/>
        <v/>
      </c>
      <c r="G7" s="37" t="str">
        <f>IF(H7="Not Approved",0,IFERROR(IF(VLOOKUP(H7,'Funding Categories'!$A$3:$D$24,2)="Unit",D7*F7,IF(SUMIFS($E$6:E7,$H$6:H7,H7)&lt;VLOOKUP(H7,'Funding Categories'!$A$3:$D$24,3),D7*F7,IF(E7-(SUMIFS($E$6:E7,$H$6:H7,H7)-VLOOKUP(H7,'Funding Categories'!$A$3:$D$24,3))&lt;0,0,E7-(SUMIFS($E$6:E7,$H$6:H7,H7)-VLOOKUP(H7,'Funding Categories'!$A$3:$D$24,3))))),""))</f>
        <v/>
      </c>
      <c r="H7" s="46"/>
      <c r="I7" s="46"/>
    </row>
    <row r="8" spans="1:9" x14ac:dyDescent="0.2">
      <c r="A8" s="27">
        <v>2</v>
      </c>
      <c r="B8" s="28" t="s">
        <v>77</v>
      </c>
      <c r="C8" s="27">
        <v>15</v>
      </c>
      <c r="D8" s="35">
        <v>50</v>
      </c>
      <c r="E8" s="36">
        <f t="shared" si="1"/>
        <v>750</v>
      </c>
      <c r="F8" s="51">
        <f t="shared" si="0"/>
        <v>15</v>
      </c>
      <c r="G8" s="37">
        <f>IF(H8="Not Approved",0,IFERROR(IF(VLOOKUP(H8,'Funding Categories'!$A$3:$D$24,2)="Unit",D8*F8,IF(SUMIFS($E$6:E8,$H$6:H8,H8)&lt;VLOOKUP(H8,'Funding Categories'!$A$3:$D$24,3),D8*F8,IF(E8-(SUMIFS($E$6:E8,$H$6:H8,H8)-VLOOKUP(H8,'Funding Categories'!$A$3:$D$24,3))&lt;0,0,E8-(SUMIFS($E$6:E8,$H$6:H8,H8)-VLOOKUP(H8,'Funding Categories'!$A$3:$D$24,3))))),""))</f>
        <v>750</v>
      </c>
      <c r="H8" s="46" t="s">
        <v>28</v>
      </c>
      <c r="I8" s="46" t="s">
        <v>93</v>
      </c>
    </row>
    <row r="9" spans="1:9" x14ac:dyDescent="0.2">
      <c r="A9" s="27"/>
      <c r="B9" s="28"/>
      <c r="C9" s="27"/>
      <c r="E9" s="36" t="str">
        <f t="shared" si="1"/>
        <v/>
      </c>
      <c r="F9" s="51" t="str">
        <f t="shared" si="0"/>
        <v/>
      </c>
      <c r="G9" s="37" t="str">
        <f>IF(H9="Not Approved",0,IFERROR(IF(VLOOKUP(H9,'Funding Categories'!$A$3:$D$24,2)="Unit",D9*F9,IF(SUMIFS($E$6:E9,$H$6:H9,H9)&lt;VLOOKUP(H9,'Funding Categories'!$A$3:$D$24,3),D9*F9,IF(E9-(SUMIFS($E$6:E9,$H$6:H9,H9)-VLOOKUP(H9,'Funding Categories'!$A$3:$D$24,3))&lt;0,0,E9-(SUMIFS($E$6:E9,$H$6:H9,H9)-VLOOKUP(H9,'Funding Categories'!$A$3:$D$24,3))))),""))</f>
        <v/>
      </c>
      <c r="H9" s="46"/>
      <c r="I9" s="46"/>
    </row>
    <row r="10" spans="1:9" x14ac:dyDescent="0.2">
      <c r="A10" s="27"/>
      <c r="B10" s="28" t="s">
        <v>78</v>
      </c>
      <c r="C10" s="27"/>
      <c r="E10" s="36" t="str">
        <f t="shared" si="1"/>
        <v/>
      </c>
      <c r="F10" s="51" t="str">
        <f t="shared" si="0"/>
        <v/>
      </c>
      <c r="G10" s="37" t="str">
        <f>IF(H10="Not Approved",0,IFERROR(IF(VLOOKUP(H10,'Funding Categories'!$A$3:$D$24,2)="Unit",D10*F10,IF(SUMIFS($E$6:E10,$H$6:H10,H10)&lt;VLOOKUP(H10,'Funding Categories'!$A$3:$D$24,3),D10*F10,IF(E10-(SUMIFS($E$6:E10,$H$6:H10,H10)-VLOOKUP(H10,'Funding Categories'!$A$3:$D$24,3))&lt;0,0,E10-(SUMIFS($E$6:E10,$H$6:H10,H10)-VLOOKUP(H10,'Funding Categories'!$A$3:$D$24,3))))),""))</f>
        <v/>
      </c>
      <c r="H10" s="46"/>
      <c r="I10" s="46"/>
    </row>
    <row r="11" spans="1:9" x14ac:dyDescent="0.2">
      <c r="A11" s="27">
        <v>3</v>
      </c>
      <c r="B11" s="28" t="s">
        <v>79</v>
      </c>
      <c r="C11" s="27">
        <v>10</v>
      </c>
      <c r="D11" s="35">
        <v>150</v>
      </c>
      <c r="E11" s="36">
        <f t="shared" si="1"/>
        <v>1500</v>
      </c>
      <c r="F11" s="51">
        <v>8</v>
      </c>
      <c r="G11" s="37">
        <f>IF(H11="Not Approved",0,IFERROR(IF(VLOOKUP(H11,'Funding Categories'!$A$3:$D$24,2)="Unit",D11*F11,IF(SUMIFS($E$6:E11,$H$6:H11,H11)&lt;VLOOKUP(H11,'Funding Categories'!$A$3:$D$24,3),D11*F11,IF(E11-(SUMIFS($E$6:E11,$H$6:H11,H11)-VLOOKUP(H11,'Funding Categories'!$A$3:$D$24,3))&lt;0,0,E11-(SUMIFS($E$6:E11,$H$6:H11,H11)-VLOOKUP(H11,'Funding Categories'!$A$3:$D$24,3))))),""))</f>
        <v>1200</v>
      </c>
      <c r="H11" s="46" t="s">
        <v>15</v>
      </c>
      <c r="I11" s="46"/>
    </row>
    <row r="12" spans="1:9" x14ac:dyDescent="0.2">
      <c r="A12" s="27">
        <v>4</v>
      </c>
      <c r="B12" s="28" t="s">
        <v>80</v>
      </c>
      <c r="C12" s="27">
        <v>3</v>
      </c>
      <c r="D12" s="35">
        <v>300</v>
      </c>
      <c r="E12" s="36">
        <f t="shared" si="1"/>
        <v>900</v>
      </c>
      <c r="F12" s="51">
        <v>2</v>
      </c>
      <c r="G12" s="37">
        <f>IF(H12="Not Approved",0,IFERROR(IF(VLOOKUP(H12,'Funding Categories'!$A$3:$D$24,2)="Unit",D12*F12,IF(SUMIFS($E$6:E12,$H$6:H12,H12)&lt;VLOOKUP(H12,'Funding Categories'!$A$3:$D$24,3),D12*F12,IF(E12-(SUMIFS($E$6:E12,$H$6:H12,H12)-VLOOKUP(H12,'Funding Categories'!$A$3:$D$24,3))&lt;0,0,E12-(SUMIFS($E$6:E12,$H$6:H12,H12)-VLOOKUP(H12,'Funding Categories'!$A$3:$D$24,3))))),""))</f>
        <v>600</v>
      </c>
      <c r="H12" s="46" t="s">
        <v>13</v>
      </c>
      <c r="I12" s="46"/>
    </row>
    <row r="13" spans="1:9" x14ac:dyDescent="0.2">
      <c r="A13" s="27">
        <v>5</v>
      </c>
      <c r="B13" s="28" t="s">
        <v>81</v>
      </c>
      <c r="C13" s="27">
        <v>10</v>
      </c>
      <c r="D13" s="35">
        <v>75</v>
      </c>
      <c r="E13" s="36">
        <f t="shared" si="1"/>
        <v>750</v>
      </c>
      <c r="F13" s="51">
        <v>8</v>
      </c>
      <c r="G13" s="37">
        <f>IF(H13="Not Approved",0,IFERROR(IF(VLOOKUP(H13,'Funding Categories'!$A$3:$D$24,2)="Unit",D13*F13,IF(SUMIFS($E$6:E13,$H$6:H13,H13)&lt;VLOOKUP(H13,'Funding Categories'!$A$3:$D$24,3),D13*F13,IF(E13-(SUMIFS($E$6:E13,$H$6:H13,H13)-VLOOKUP(H13,'Funding Categories'!$A$3:$D$24,3))&lt;0,0,E13-(SUMIFS($E$6:E13,$H$6:H13,H13)-VLOOKUP(H13,'Funding Categories'!$A$3:$D$24,3))))),""))</f>
        <v>600</v>
      </c>
      <c r="H13" s="46" t="s">
        <v>12</v>
      </c>
      <c r="I13" s="46"/>
    </row>
    <row r="14" spans="1:9" x14ac:dyDescent="0.2">
      <c r="A14" s="27"/>
      <c r="B14" s="28"/>
      <c r="C14" s="27"/>
      <c r="E14" s="36" t="str">
        <f t="shared" si="1"/>
        <v/>
      </c>
      <c r="F14" s="51" t="str">
        <f t="shared" si="0"/>
        <v/>
      </c>
      <c r="G14" s="37" t="str">
        <f>IF(H14="Not Approved",0,IFERROR(IF(VLOOKUP(H14,'Funding Categories'!$A$3:$D$24,2)="Unit",D14*F14,IF(SUMIFS($E$6:E14,$H$6:H14,H14)&lt;VLOOKUP(H14,'Funding Categories'!$A$3:$D$24,3),D14*F14,IF(E14-(SUMIFS($E$6:E14,$H$6:H14,H14)-VLOOKUP(H14,'Funding Categories'!$A$3:$D$24,3))&lt;0,0,E14-(SUMIFS($E$6:E14,$H$6:H14,H14)-VLOOKUP(H14,'Funding Categories'!$A$3:$D$24,3))))),""))</f>
        <v/>
      </c>
      <c r="H14" s="46"/>
      <c r="I14" s="46"/>
    </row>
    <row r="15" spans="1:9" x14ac:dyDescent="0.2">
      <c r="A15" s="27">
        <v>6</v>
      </c>
      <c r="B15" s="28" t="s">
        <v>82</v>
      </c>
      <c r="C15" s="27">
        <v>15</v>
      </c>
      <c r="D15" s="35">
        <v>100</v>
      </c>
      <c r="E15" s="36">
        <f t="shared" si="1"/>
        <v>1500</v>
      </c>
      <c r="F15" s="51">
        <f t="shared" si="0"/>
        <v>0</v>
      </c>
      <c r="G15" s="37">
        <f>IF(H15="Not Approved",0,IFERROR(IF(VLOOKUP(H15,'Funding Categories'!$A$3:$D$24,2)="Unit",D15*F15,IF(SUMIFS($E$6:E15,$H$6:H15,H15)&lt;VLOOKUP(H15,'Funding Categories'!$A$3:$D$24,3),D15*F15,IF(E15-(SUMIFS($E$6:E15,$H$6:H15,H15)-VLOOKUP(H15,'Funding Categories'!$A$3:$D$24,3))&lt;0,0,E15-(SUMIFS($E$6:E15,$H$6:H15,H15)-VLOOKUP(H15,'Funding Categories'!$A$3:$D$24,3))))),""))</f>
        <v>0</v>
      </c>
      <c r="H15" s="46" t="s">
        <v>55</v>
      </c>
      <c r="I15" s="46"/>
    </row>
    <row r="16" spans="1:9" x14ac:dyDescent="0.2">
      <c r="A16" s="27"/>
      <c r="B16" s="28"/>
      <c r="C16" s="27"/>
      <c r="E16" s="36" t="str">
        <f t="shared" si="1"/>
        <v/>
      </c>
      <c r="F16" s="51" t="str">
        <f t="shared" si="0"/>
        <v/>
      </c>
      <c r="G16" s="37" t="str">
        <f>IF(H16="Not Approved",0,IFERROR(IF(VLOOKUP(H16,'Funding Categories'!$A$3:$D$24,2)="Unit",D16*F16,IF(SUMIFS($E$6:E16,$H$6:H16,H16)&lt;VLOOKUP(H16,'Funding Categories'!$A$3:$D$24,3),D16*F16,IF(E16-(SUMIFS($E$6:E16,$H$6:H16,H16)-VLOOKUP(H16,'Funding Categories'!$A$3:$D$24,3))&lt;0,0,E16-(SUMIFS($E$6:E16,$H$6:H16,H16)-VLOOKUP(H16,'Funding Categories'!$A$3:$D$24,3))))),""))</f>
        <v/>
      </c>
      <c r="H16" s="46"/>
      <c r="I16" s="46"/>
    </row>
    <row r="17" spans="1:9" x14ac:dyDescent="0.2">
      <c r="A17" s="27">
        <v>7</v>
      </c>
      <c r="B17" s="28" t="s">
        <v>83</v>
      </c>
      <c r="C17" s="27">
        <v>1</v>
      </c>
      <c r="D17" s="35">
        <v>2000</v>
      </c>
      <c r="E17" s="36">
        <f t="shared" si="1"/>
        <v>2000</v>
      </c>
      <c r="F17" s="51">
        <f t="shared" si="0"/>
        <v>1</v>
      </c>
      <c r="G17" s="37">
        <f>IF(H17="Not Approved",0,IFERROR(IF(VLOOKUP(H17,'Funding Categories'!$A$3:$D$24,2)="Unit",D17*F17,IF(SUMIFS($E$6:E17,$H$6:H17,H17)&lt;VLOOKUP(H17,'Funding Categories'!$A$3:$D$24,3),D17*F17,IF(E17-(SUMIFS($E$6:E17,$H$6:H17,H17)-VLOOKUP(H17,'Funding Categories'!$A$3:$D$24,3))&lt;0,0,E17-(SUMIFS($E$6:E17,$H$6:H17,H17)-VLOOKUP(H17,'Funding Categories'!$A$3:$D$24,3))))),""))</f>
        <v>2000</v>
      </c>
      <c r="H17" s="46" t="s">
        <v>17</v>
      </c>
      <c r="I17" s="46"/>
    </row>
    <row r="18" spans="1:9" x14ac:dyDescent="0.2">
      <c r="A18" s="27"/>
      <c r="B18" s="28"/>
      <c r="C18" s="27"/>
      <c r="E18" s="36" t="str">
        <f t="shared" si="1"/>
        <v/>
      </c>
      <c r="F18" s="51" t="str">
        <f t="shared" si="0"/>
        <v/>
      </c>
      <c r="G18" s="37" t="str">
        <f>IF(H18="Not Approved",0,IFERROR(IF(VLOOKUP(H18,'Funding Categories'!$A$3:$D$24,2)="Unit",D18*F18,IF(SUMIFS($E$6:E18,$H$6:H18,H18)&lt;VLOOKUP(H18,'Funding Categories'!$A$3:$D$24,3),D18*F18,IF(E18-(SUMIFS($E$6:E18,$H$6:H18,H18)-VLOOKUP(H18,'Funding Categories'!$A$3:$D$24,3))&lt;0,0,E18-(SUMIFS($E$6:E18,$H$6:H18,H18)-VLOOKUP(H18,'Funding Categories'!$A$3:$D$24,3))))),""))</f>
        <v/>
      </c>
      <c r="H18" s="46"/>
      <c r="I18" s="46"/>
    </row>
    <row r="19" spans="1:9" x14ac:dyDescent="0.2">
      <c r="A19" s="27"/>
      <c r="B19" s="28" t="s">
        <v>84</v>
      </c>
      <c r="C19" s="27"/>
      <c r="E19" s="36" t="str">
        <f t="shared" si="1"/>
        <v/>
      </c>
      <c r="F19" s="51" t="str">
        <f t="shared" si="0"/>
        <v/>
      </c>
      <c r="G19" s="37" t="str">
        <f>IF(H19="Not Approved",0,IFERROR(IF(VLOOKUP(H19,'Funding Categories'!$A$3:$D$24,2)="Unit",D19*F19,IF(SUMIFS($E$6:E19,$H$6:H19,H19)&lt;VLOOKUP(H19,'Funding Categories'!$A$3:$D$24,3),D19*F19,IF(E19-(SUMIFS($E$6:E19,$H$6:H19,H19)-VLOOKUP(H19,'Funding Categories'!$A$3:$D$24,3))&lt;0,0,E19-(SUMIFS($E$6:E19,$H$6:H19,H19)-VLOOKUP(H19,'Funding Categories'!$A$3:$D$24,3))))),""))</f>
        <v/>
      </c>
      <c r="H19" s="46"/>
      <c r="I19" s="46"/>
    </row>
    <row r="20" spans="1:9" x14ac:dyDescent="0.2">
      <c r="A20" s="27">
        <v>8</v>
      </c>
      <c r="B20" s="28" t="s">
        <v>85</v>
      </c>
      <c r="C20" s="27">
        <v>15</v>
      </c>
      <c r="D20" s="35">
        <v>10</v>
      </c>
      <c r="E20" s="36">
        <f t="shared" si="1"/>
        <v>150</v>
      </c>
      <c r="F20" s="51">
        <f t="shared" si="0"/>
        <v>0</v>
      </c>
      <c r="G20" s="37">
        <f>IF(H20="Not Approved",0,IFERROR(IF(VLOOKUP(H20,'Funding Categories'!$A$3:$D$24,2)="Unit",D20*F20,IF(SUMIFS($E$6:E20,$H$6:H20,H20)&lt;VLOOKUP(H20,'Funding Categories'!$A$3:$D$24,3),D20*F20,IF(E20-(SUMIFS($E$6:E20,$H$6:H20,H20)-VLOOKUP(H20,'Funding Categories'!$A$3:$D$24,3))&lt;0,0,E20-(SUMIFS($E$6:E20,$H$6:H20,H20)-VLOOKUP(H20,'Funding Categories'!$A$3:$D$24,3))))),""))</f>
        <v>0</v>
      </c>
      <c r="H20" s="46" t="s">
        <v>55</v>
      </c>
      <c r="I20" s="46"/>
    </row>
    <row r="21" spans="1:9" x14ac:dyDescent="0.2">
      <c r="A21" s="27">
        <v>9</v>
      </c>
      <c r="B21" s="28" t="s">
        <v>86</v>
      </c>
      <c r="C21" s="27">
        <v>600</v>
      </c>
      <c r="D21" s="35">
        <v>0.53500000000000003</v>
      </c>
      <c r="E21" s="36">
        <f t="shared" si="1"/>
        <v>321</v>
      </c>
      <c r="F21" s="51">
        <v>450</v>
      </c>
      <c r="G21" s="37">
        <f>IF(H21="Not Approved",0,IFERROR(IF(VLOOKUP(H21,'Funding Categories'!$A$3:$D$24,2)="Unit",D21*F21,IF(SUMIFS($E$6:E21,$H$6:H21,H21)&lt;VLOOKUP(H21,'Funding Categories'!$A$3:$D$24,3),D21*F21,IF(E21-(SUMIFS($E$6:E21,$H$6:H21,H21)-VLOOKUP(H21,'Funding Categories'!$A$3:$D$24,3))&lt;0,0,E21-(SUMIFS($E$6:E21,$H$6:H21,H21)-VLOOKUP(H21,'Funding Categories'!$A$3:$D$24,3))))),""))</f>
        <v>240.75</v>
      </c>
      <c r="H21" s="46" t="s">
        <v>14</v>
      </c>
      <c r="I21" s="46"/>
    </row>
    <row r="22" spans="1:9" x14ac:dyDescent="0.2">
      <c r="A22" s="27"/>
      <c r="B22" s="28"/>
      <c r="C22" s="27"/>
      <c r="E22" s="36" t="str">
        <f t="shared" si="1"/>
        <v/>
      </c>
      <c r="F22" s="51" t="str">
        <f t="shared" si="0"/>
        <v/>
      </c>
      <c r="G22" s="37" t="str">
        <f>IF(H22="Not Approved",0,IFERROR(IF(VLOOKUP(H22,'Funding Categories'!$A$3:$D$24,2)="Unit",D22*F22,IF(SUMIFS($E$6:E22,$H$6:H22,H22)&lt;VLOOKUP(H22,'Funding Categories'!$A$3:$D$24,3),D22*F22,IF(E22-(SUMIFS($E$6:E22,$H$6:H22,H22)-VLOOKUP(H22,'Funding Categories'!$A$3:$D$24,3))&lt;0,0,E22-(SUMIFS($E$6:E22,$H$6:H22,H22)-VLOOKUP(H22,'Funding Categories'!$A$3:$D$24,3))))),""))</f>
        <v/>
      </c>
      <c r="H22" s="46"/>
      <c r="I22" s="46"/>
    </row>
    <row r="23" spans="1:9" x14ac:dyDescent="0.2">
      <c r="A23" s="27">
        <v>10</v>
      </c>
      <c r="B23" s="28" t="s">
        <v>87</v>
      </c>
      <c r="C23" s="27">
        <v>2</v>
      </c>
      <c r="D23" s="35">
        <v>300</v>
      </c>
      <c r="E23" s="36">
        <f t="shared" si="1"/>
        <v>600</v>
      </c>
      <c r="F23" s="51">
        <f t="shared" si="0"/>
        <v>2</v>
      </c>
      <c r="G23" s="37">
        <f>IF(H23="Not Approved",0,IFERROR(IF(VLOOKUP(H23,'Funding Categories'!$A$3:$D$24,2)="Unit",D23*F23,IF(SUMIFS($E$6:E23,$H$6:H23,H23)&lt;VLOOKUP(H23,'Funding Categories'!$A$3:$D$24,3),D23*F23,IF(E23-(SUMIFS($E$6:E23,$H$6:H23,H23)-VLOOKUP(H23,'Funding Categories'!$A$3:$D$24,3))&lt;0,0,E23-(SUMIFS($E$6:E23,$H$6:H23,H23)-VLOOKUP(H23,'Funding Categories'!$A$3:$D$24,3))))),""))</f>
        <v>400</v>
      </c>
      <c r="H23" s="46" t="s">
        <v>20</v>
      </c>
      <c r="I23" s="46"/>
    </row>
    <row r="24" spans="1:9" x14ac:dyDescent="0.2">
      <c r="A24" s="27"/>
      <c r="B24" s="28"/>
      <c r="C24" s="27"/>
      <c r="E24" s="36" t="str">
        <f t="shared" si="1"/>
        <v/>
      </c>
      <c r="F24" s="51" t="str">
        <f t="shared" si="0"/>
        <v/>
      </c>
      <c r="G24" s="37" t="str">
        <f>IF(H24="Not Approved",0,IFERROR(IF(VLOOKUP(H24,'Funding Categories'!$A$3:$D$24,2)="Unit",D24*F24,IF(SUMIFS($E$6:E24,$H$6:H24,H24)&lt;VLOOKUP(H24,'Funding Categories'!$A$3:$D$24,3),D24*F24,IF(E24-(SUMIFS($E$6:E24,$H$6:H24,H24)-VLOOKUP(H24,'Funding Categories'!$A$3:$D$24,3))&lt;0,0,E24-(SUMIFS($E$6:E24,$H$6:H24,H24)-VLOOKUP(H24,'Funding Categories'!$A$3:$D$24,3))))),""))</f>
        <v/>
      </c>
      <c r="H24" s="46"/>
      <c r="I24" s="46"/>
    </row>
    <row r="25" spans="1:9" x14ac:dyDescent="0.2">
      <c r="A25" s="27">
        <v>11</v>
      </c>
      <c r="B25" s="28" t="s">
        <v>88</v>
      </c>
      <c r="C25" s="27">
        <v>50</v>
      </c>
      <c r="D25" s="35">
        <v>5</v>
      </c>
      <c r="E25" s="36">
        <f t="shared" si="1"/>
        <v>250</v>
      </c>
      <c r="F25" s="51">
        <f t="shared" si="0"/>
        <v>50</v>
      </c>
      <c r="G25" s="37">
        <f>IF(H25="Not Approved",0,IFERROR(IF(VLOOKUP(H25,'Funding Categories'!$A$3:$D$24,2)="Unit",D25*F25,IF(SUMIFS($E$6:E25,$H$6:H25,H25)&lt;VLOOKUP(H25,'Funding Categories'!$A$3:$D$24,3),D25*F25,IF(E25-(SUMIFS($E$6:E25,$H$6:H25,H25)-VLOOKUP(H25,'Funding Categories'!$A$3:$D$24,3))&lt;0,0,E25-(SUMIFS($E$6:E25,$H$6:H25,H25)-VLOOKUP(H25,'Funding Categories'!$A$3:$D$24,3))))),""))</f>
        <v>250</v>
      </c>
      <c r="H25" s="46" t="s">
        <v>64</v>
      </c>
      <c r="I25" s="46"/>
    </row>
    <row r="26" spans="1:9" x14ac:dyDescent="0.2">
      <c r="A26" s="27"/>
      <c r="B26" s="28"/>
      <c r="C26" s="27"/>
      <c r="E26" s="36" t="str">
        <f t="shared" si="1"/>
        <v/>
      </c>
      <c r="F26" s="51" t="str">
        <f t="shared" si="0"/>
        <v/>
      </c>
      <c r="G26" s="37" t="str">
        <f>IF(H26="Not Approved",0,IFERROR(IF(VLOOKUP(H26,'Funding Categories'!$A$3:$D$24,2)="Unit",D26*F26,IF(SUMIFS($E$6:E26,$H$6:H26,H26)&lt;VLOOKUP(H26,'Funding Categories'!$A$3:$D$24,3),D26*F26,IF(E26-(SUMIFS($E$6:E26,$H$6:H26,H26)-VLOOKUP(H26,'Funding Categories'!$A$3:$D$24,3))&lt;0,0,E26-(SUMIFS($E$6:E26,$H$6:H26,H26)-VLOOKUP(H26,'Funding Categories'!$A$3:$D$24,3))))),""))</f>
        <v/>
      </c>
      <c r="H26" s="46"/>
      <c r="I26" s="46"/>
    </row>
    <row r="27" spans="1:9" x14ac:dyDescent="0.2">
      <c r="A27" s="27"/>
      <c r="B27" s="28" t="s">
        <v>89</v>
      </c>
      <c r="C27" s="27"/>
      <c r="E27" s="36" t="str">
        <f t="shared" si="1"/>
        <v/>
      </c>
      <c r="F27" s="51" t="str">
        <f t="shared" si="0"/>
        <v/>
      </c>
      <c r="G27" s="37" t="str">
        <f>IF(H27="Not Approved",0,IFERROR(IF(VLOOKUP(H27,'Funding Categories'!$A$3:$D$24,2)="Unit",D27*F27,IF(SUMIFS($E$6:E27,$H$6:H27,H27)&lt;VLOOKUP(H27,'Funding Categories'!$A$3:$D$24,3),D27*F27,IF(E27-(SUMIFS($E$6:E27,$H$6:H27,H27)-VLOOKUP(H27,'Funding Categories'!$A$3:$D$24,3))&lt;0,0,E27-(SUMIFS($E$6:E27,$H$6:H27,H27)-VLOOKUP(H27,'Funding Categories'!$A$3:$D$24,3))))),""))</f>
        <v/>
      </c>
      <c r="H27" s="46"/>
      <c r="I27" s="46"/>
    </row>
    <row r="28" spans="1:9" x14ac:dyDescent="0.2">
      <c r="A28" s="27">
        <v>12</v>
      </c>
      <c r="B28" s="28" t="s">
        <v>90</v>
      </c>
      <c r="C28" s="27">
        <v>10</v>
      </c>
      <c r="D28" s="35">
        <v>20</v>
      </c>
      <c r="E28" s="36">
        <f t="shared" si="1"/>
        <v>200</v>
      </c>
      <c r="F28" s="51">
        <f t="shared" si="0"/>
        <v>10</v>
      </c>
      <c r="G28" s="37">
        <f>IF(H28="Not Approved",0,IFERROR(IF(VLOOKUP(H28,'Funding Categories'!$A$3:$D$24,2)="Unit",D28*F28,IF(SUMIFS($E$6:E28,$H$6:H28,H28)&lt;VLOOKUP(H28,'Funding Categories'!$A$3:$D$24,3),D28*F28,IF(E28-(SUMIFS($E$6:E28,$H$6:H28,H28)-VLOOKUP(H28,'Funding Categories'!$A$3:$D$24,3))&lt;0,0,E28-(SUMIFS($E$6:E28,$H$6:H28,H28)-VLOOKUP(H28,'Funding Categories'!$A$3:$D$24,3))))),""))</f>
        <v>200</v>
      </c>
      <c r="H28" s="46" t="s">
        <v>18</v>
      </c>
      <c r="I28" s="46"/>
    </row>
    <row r="29" spans="1:9" x14ac:dyDescent="0.2">
      <c r="A29" s="27">
        <v>13</v>
      </c>
      <c r="B29" s="28" t="s">
        <v>91</v>
      </c>
      <c r="C29" s="27">
        <v>30</v>
      </c>
      <c r="D29" s="35">
        <v>2</v>
      </c>
      <c r="E29" s="36">
        <f t="shared" si="1"/>
        <v>60</v>
      </c>
      <c r="F29" s="51">
        <f t="shared" si="0"/>
        <v>30</v>
      </c>
      <c r="G29" s="37">
        <f>IF(H29="Not Approved",0,IFERROR(IF(VLOOKUP(H29,'Funding Categories'!$A$3:$D$24,2)="Unit",D29*F29,IF(SUMIFS($E$6:E29,$H$6:H29,H29)&lt;VLOOKUP(H29,'Funding Categories'!$A$3:$D$24,3),D29*F29,IF(E29-(SUMIFS($E$6:E29,$H$6:H29,H29)-VLOOKUP(H29,'Funding Categories'!$A$3:$D$24,3))&lt;0,0,E29-(SUMIFS($E$6:E29,$H$6:H29,H29)-VLOOKUP(H29,'Funding Categories'!$A$3:$D$24,3))))),""))</f>
        <v>60</v>
      </c>
      <c r="H29" s="46" t="s">
        <v>18</v>
      </c>
      <c r="I29" s="46"/>
    </row>
    <row r="30" spans="1:9" x14ac:dyDescent="0.2">
      <c r="A30" s="27">
        <v>14</v>
      </c>
      <c r="B30" s="28" t="s">
        <v>92</v>
      </c>
      <c r="C30" s="27">
        <v>25</v>
      </c>
      <c r="D30" s="35">
        <v>10</v>
      </c>
      <c r="E30" s="36">
        <f t="shared" si="1"/>
        <v>250</v>
      </c>
      <c r="F30" s="51">
        <f t="shared" si="0"/>
        <v>25</v>
      </c>
      <c r="G30" s="37">
        <f>IF(H30="Not Approved",0,IFERROR(IF(VLOOKUP(H30,'Funding Categories'!$A$3:$D$24,2)="Unit",D30*F30,IF(SUMIFS($E$6:E30,$H$6:H30,H30)&lt;VLOOKUP(H30,'Funding Categories'!$A$3:$D$24,3),D30*F30,IF(E30-(SUMIFS($E$6:E30,$H$6:H30,H30)-VLOOKUP(H30,'Funding Categories'!$A$3:$D$24,3))&lt;0,0,E30-(SUMIFS($E$6:E30,$H$6:H30,H30)-VLOOKUP(H30,'Funding Categories'!$A$3:$D$24,3))))),""))</f>
        <v>50</v>
      </c>
      <c r="H30" s="46" t="s">
        <v>64</v>
      </c>
      <c r="I30" s="46"/>
    </row>
    <row r="31" spans="1:9" x14ac:dyDescent="0.2">
      <c r="A31" s="27"/>
      <c r="B31" s="28"/>
      <c r="C31" s="27"/>
      <c r="E31" s="36" t="str">
        <f t="shared" si="1"/>
        <v/>
      </c>
      <c r="F31" s="51" t="str">
        <f t="shared" si="0"/>
        <v/>
      </c>
      <c r="G31" s="37" t="str">
        <f>IF(H31="Not Approved",0,IFERROR(IF(VLOOKUP(H31,'Funding Categories'!$A$3:$D$24,2)="Unit",D31*F31,IF(SUMIFS($E$6:E31,$H$6:H31,H31)&lt;VLOOKUP(H31,'Funding Categories'!$A$3:$D$24,3),D31*F31,IF(E31-(SUMIFS($E$6:E31,$H$6:H31,H31)-VLOOKUP(H31,'Funding Categories'!$A$3:$D$24,3))&lt;0,0,E31-(SUMIFS($E$6:E31,$H$6:H31,H31)-VLOOKUP(H31,'Funding Categories'!$A$3:$D$24,3))))),""))</f>
        <v/>
      </c>
      <c r="H31" s="46"/>
      <c r="I31" s="46"/>
    </row>
    <row r="32" spans="1:9" x14ac:dyDescent="0.2">
      <c r="A32" s="27"/>
      <c r="B32" s="28"/>
      <c r="C32" s="27"/>
      <c r="E32" s="36" t="str">
        <f t="shared" si="1"/>
        <v/>
      </c>
      <c r="F32" s="51" t="str">
        <f t="shared" si="0"/>
        <v/>
      </c>
      <c r="G32" s="37" t="str">
        <f>IF(H32="Not Approved",0,IFERROR(IF(VLOOKUP(H32,'Funding Categories'!$A$3:$D$24,2)="Unit",D32*F32,IF(SUMIFS($E$6:E32,$H$6:H32,H32)&lt;VLOOKUP(H32,'Funding Categories'!$A$3:$D$24,3),D32*F32,IF(E32-(SUMIFS($E$6:E32,$H$6:H32,H32)-VLOOKUP(H32,'Funding Categories'!$A$3:$D$24,3))&lt;0,0,E32-(SUMIFS($E$6:E32,$H$6:H32,H32)-VLOOKUP(H32,'Funding Categories'!$A$3:$D$24,3))))),""))</f>
        <v/>
      </c>
      <c r="H32" s="46"/>
      <c r="I32" s="46"/>
    </row>
    <row r="33" spans="1:9" x14ac:dyDescent="0.2">
      <c r="A33" s="27"/>
      <c r="B33" s="28"/>
      <c r="C33" s="27"/>
      <c r="E33" s="36" t="str">
        <f t="shared" si="1"/>
        <v/>
      </c>
      <c r="F33" s="51" t="str">
        <f t="shared" si="0"/>
        <v/>
      </c>
      <c r="G33" s="37" t="str">
        <f>IF(H33="Not Approved",0,IFERROR(IF(VLOOKUP(H33,'Funding Categories'!$A$3:$D$24,2)="Unit",D33*F33,IF(SUMIFS($E$6:E33,$H$6:H33,H33)&lt;VLOOKUP(H33,'Funding Categories'!$A$3:$D$24,3),D33*F33,IF(E33-(SUMIFS($E$6:E33,$H$6:H33,H33)-VLOOKUP(H33,'Funding Categories'!$A$3:$D$24,3))&lt;0,0,E33-(SUMIFS($E$6:E33,$H$6:H33,H33)-VLOOKUP(H33,'Funding Categories'!$A$3:$D$24,3))))),""))</f>
        <v/>
      </c>
      <c r="H33" s="46"/>
      <c r="I33" s="46"/>
    </row>
    <row r="34" spans="1:9" x14ac:dyDescent="0.2">
      <c r="A34" s="27"/>
      <c r="B34" s="28"/>
      <c r="C34" s="27"/>
      <c r="E34" s="36" t="str">
        <f t="shared" si="1"/>
        <v/>
      </c>
      <c r="F34" s="51" t="str">
        <f t="shared" si="0"/>
        <v/>
      </c>
      <c r="G34" s="37" t="str">
        <f>IF(H34="Not Approved",0,IFERROR(IF(VLOOKUP(H34,'Funding Categories'!$A$3:$D$24,2)="Unit",D34*F34,IF(SUMIFS($E$6:E34,$H$6:H34,H34)&lt;VLOOKUP(H34,'Funding Categories'!$A$3:$D$24,3),D34*F34,IF(E34-(SUMIFS($E$6:E34,$H$6:H34,H34)-VLOOKUP(H34,'Funding Categories'!$A$3:$D$24,3))&lt;0,0,E34-(SUMIFS($E$6:E34,$H$6:H34,H34)-VLOOKUP(H34,'Funding Categories'!$A$3:$D$24,3))))),""))</f>
        <v/>
      </c>
      <c r="H34" s="46"/>
      <c r="I34" s="46"/>
    </row>
    <row r="35" spans="1:9" x14ac:dyDescent="0.2">
      <c r="A35" s="27"/>
      <c r="B35" s="28"/>
      <c r="C35" s="27"/>
      <c r="E35" s="36" t="str">
        <f t="shared" si="1"/>
        <v/>
      </c>
      <c r="F35" s="51" t="str">
        <f t="shared" si="0"/>
        <v/>
      </c>
      <c r="G35" s="37" t="str">
        <f>IF(H35="Not Approved",0,IFERROR(IF(VLOOKUP(H35,'Funding Categories'!$A$3:$D$24,2)="Unit",D35*F35,IF(SUMIFS($E$6:E35,$H$6:H35,H35)&lt;VLOOKUP(H35,'Funding Categories'!$A$3:$D$24,3),D35*F35,IF(E35-(SUMIFS($E$6:E35,$H$6:H35,H35)-VLOOKUP(H35,'Funding Categories'!$A$3:$D$24,3))&lt;0,0,E35-(SUMIFS($E$6:E35,$H$6:H35,H35)-VLOOKUP(H35,'Funding Categories'!$A$3:$D$24,3))))),""))</f>
        <v/>
      </c>
      <c r="H35" s="46"/>
      <c r="I35" s="46"/>
    </row>
    <row r="36" spans="1:9" x14ac:dyDescent="0.2">
      <c r="A36" s="27"/>
      <c r="B36" s="28"/>
      <c r="C36" s="27"/>
      <c r="E36" s="36" t="str">
        <f t="shared" si="1"/>
        <v/>
      </c>
      <c r="F36" s="51" t="str">
        <f t="shared" si="0"/>
        <v/>
      </c>
      <c r="G36" s="37" t="str">
        <f>IF(H36="Not Approved",0,IFERROR(IF(VLOOKUP(H36,'Funding Categories'!$A$3:$D$24,2)="Unit",D36*F36,IF(SUMIFS($E$6:E36,$H$6:H36,H36)&lt;VLOOKUP(H36,'Funding Categories'!$A$3:$D$24,3),D36*F36,IF(E36-(SUMIFS($E$6:E36,$H$6:H36,H36)-VLOOKUP(H36,'Funding Categories'!$A$3:$D$24,3))&lt;0,0,E36-(SUMIFS($E$6:E36,$H$6:H36,H36)-VLOOKUP(H36,'Funding Categories'!$A$3:$D$24,3))))),""))</f>
        <v/>
      </c>
      <c r="H36" s="46"/>
      <c r="I36" s="46"/>
    </row>
    <row r="37" spans="1:9" x14ac:dyDescent="0.2">
      <c r="A37" s="27"/>
      <c r="B37" s="28"/>
      <c r="C37" s="27"/>
      <c r="E37" s="36" t="str">
        <f t="shared" si="1"/>
        <v/>
      </c>
      <c r="F37" s="51" t="str">
        <f t="shared" si="0"/>
        <v/>
      </c>
      <c r="G37" s="37" t="str">
        <f>IF(H37="Not Approved",0,IFERROR(IF(VLOOKUP(H37,'Funding Categories'!$A$3:$D$24,2)="Unit",D37*F37,IF(SUMIFS($E$6:E37,$H$6:H37,H37)&lt;VLOOKUP(H37,'Funding Categories'!$A$3:$D$24,3),D37*F37,IF(E37-(SUMIFS($E$6:E37,$H$6:H37,H37)-VLOOKUP(H37,'Funding Categories'!$A$3:$D$24,3))&lt;0,0,E37-(SUMIFS($E$6:E37,$H$6:H37,H37)-VLOOKUP(H37,'Funding Categories'!$A$3:$D$24,3))))),""))</f>
        <v/>
      </c>
      <c r="H37" s="46"/>
      <c r="I37" s="46"/>
    </row>
    <row r="38" spans="1:9" x14ac:dyDescent="0.2">
      <c r="A38" s="27"/>
      <c r="B38" s="28"/>
      <c r="C38" s="27"/>
      <c r="E38" s="36" t="str">
        <f t="shared" si="1"/>
        <v/>
      </c>
      <c r="F38" s="51" t="str">
        <f t="shared" ref="F38:F69" si="2">IF(H38="","",IF(H38="Not Approved",0,C38))</f>
        <v/>
      </c>
      <c r="G38" s="37" t="str">
        <f>IF(H38="Not Approved",0,IFERROR(IF(VLOOKUP(H38,'Funding Categories'!$A$3:$D$24,2)="Unit",D38*F38,IF(SUMIFS($E$6:E38,$H$6:H38,H38)&lt;VLOOKUP(H38,'Funding Categories'!$A$3:$D$24,3),D38*F38,IF(E38-(SUMIFS($E$6:E38,$H$6:H38,H38)-VLOOKUP(H38,'Funding Categories'!$A$3:$D$24,3))&lt;0,0,E38-(SUMIFS($E$6:E38,$H$6:H38,H38)-VLOOKUP(H38,'Funding Categories'!$A$3:$D$24,3))))),""))</f>
        <v/>
      </c>
      <c r="H38" s="46"/>
      <c r="I38" s="46"/>
    </row>
    <row r="39" spans="1:9" x14ac:dyDescent="0.2">
      <c r="A39" s="27"/>
      <c r="B39" s="28"/>
      <c r="C39" s="27"/>
      <c r="E39" s="36" t="str">
        <f t="shared" si="1"/>
        <v/>
      </c>
      <c r="F39" s="51" t="str">
        <f t="shared" si="2"/>
        <v/>
      </c>
      <c r="G39" s="37" t="str">
        <f>IF(H39="Not Approved",0,IFERROR(IF(VLOOKUP(H39,'Funding Categories'!$A$3:$D$24,2)="Unit",D39*F39,IF(SUMIFS($E$6:E39,$H$6:H39,H39)&lt;VLOOKUP(H39,'Funding Categories'!$A$3:$D$24,3),D39*F39,IF(E39-(SUMIFS($E$6:E39,$H$6:H39,H39)-VLOOKUP(H39,'Funding Categories'!$A$3:$D$24,3))&lt;0,0,E39-(SUMIFS($E$6:E39,$H$6:H39,H39)-VLOOKUP(H39,'Funding Categories'!$A$3:$D$24,3))))),""))</f>
        <v/>
      </c>
      <c r="H39" s="46"/>
      <c r="I39" s="46"/>
    </row>
    <row r="40" spans="1:9" x14ac:dyDescent="0.2">
      <c r="A40" s="27"/>
      <c r="B40" s="28"/>
      <c r="C40" s="27"/>
      <c r="E40" s="36" t="str">
        <f t="shared" si="1"/>
        <v/>
      </c>
      <c r="F40" s="51" t="str">
        <f t="shared" si="2"/>
        <v/>
      </c>
      <c r="G40" s="37" t="str">
        <f>IF(H40="Not Approved",0,IFERROR(IF(VLOOKUP(H40,'Funding Categories'!$A$3:$D$24,2)="Unit",D40*F40,IF(SUMIFS($E$6:E40,$H$6:H40,H40)&lt;VLOOKUP(H40,'Funding Categories'!$A$3:$D$24,3),D40*F40,IF(E40-(SUMIFS($E$6:E40,$H$6:H40,H40)-VLOOKUP(H40,'Funding Categories'!$A$3:$D$24,3))&lt;0,0,E40-(SUMIFS($E$6:E40,$H$6:H40,H40)-VLOOKUP(H40,'Funding Categories'!$A$3:$D$24,3))))),""))</f>
        <v/>
      </c>
      <c r="H40" s="46"/>
      <c r="I40" s="46"/>
    </row>
    <row r="41" spans="1:9" x14ac:dyDescent="0.2">
      <c r="A41" s="27"/>
      <c r="B41" s="28"/>
      <c r="C41" s="27"/>
      <c r="E41" s="36" t="str">
        <f t="shared" si="1"/>
        <v/>
      </c>
      <c r="F41" s="51" t="str">
        <f t="shared" si="2"/>
        <v/>
      </c>
      <c r="G41" s="37" t="str">
        <f>IF(H41="Not Approved",0,IFERROR(IF(VLOOKUP(H41,'Funding Categories'!$A$3:$D$24,2)="Unit",D41*F41,IF(SUMIFS($E$6:E41,$H$6:H41,H41)&lt;VLOOKUP(H41,'Funding Categories'!$A$3:$D$24,3),D41*F41,IF(E41-(SUMIFS($E$6:E41,$H$6:H41,H41)-VLOOKUP(H41,'Funding Categories'!$A$3:$D$24,3))&lt;0,0,E41-(SUMIFS($E$6:E41,$H$6:H41,H41)-VLOOKUP(H41,'Funding Categories'!$A$3:$D$24,3))))),""))</f>
        <v/>
      </c>
      <c r="H41" s="46"/>
      <c r="I41" s="46"/>
    </row>
    <row r="42" spans="1:9" x14ac:dyDescent="0.2">
      <c r="A42" s="27"/>
      <c r="B42" s="28"/>
      <c r="C42" s="27"/>
      <c r="E42" s="36" t="str">
        <f t="shared" si="1"/>
        <v/>
      </c>
      <c r="F42" s="51" t="str">
        <f t="shared" si="2"/>
        <v/>
      </c>
      <c r="G42" s="37" t="str">
        <f>IF(H42="Not Approved",0,IFERROR(IF(VLOOKUP(H42,'Funding Categories'!$A$3:$D$24,2)="Unit",D42*F42,IF(SUMIFS($E$6:E42,$H$6:H42,H42)&lt;VLOOKUP(H42,'Funding Categories'!$A$3:$D$24,3),D42*F42,IF(E42-(SUMIFS($E$6:E42,$H$6:H42,H42)-VLOOKUP(H42,'Funding Categories'!$A$3:$D$24,3))&lt;0,0,E42-(SUMIFS($E$6:E42,$H$6:H42,H42)-VLOOKUP(H42,'Funding Categories'!$A$3:$D$24,3))))),""))</f>
        <v/>
      </c>
      <c r="H42" s="46"/>
      <c r="I42" s="46"/>
    </row>
    <row r="43" spans="1:9" x14ac:dyDescent="0.2">
      <c r="A43" s="27"/>
      <c r="B43" s="28"/>
      <c r="C43" s="27"/>
      <c r="E43" s="36" t="str">
        <f t="shared" si="1"/>
        <v/>
      </c>
      <c r="F43" s="51" t="str">
        <f t="shared" si="2"/>
        <v/>
      </c>
      <c r="G43" s="37" t="str">
        <f>IF(H43="Not Approved",0,IFERROR(IF(VLOOKUP(H43,'Funding Categories'!$A$3:$D$24,2)="Unit",D43*F43,IF(SUMIFS($E$6:E43,$H$6:H43,H43)&lt;VLOOKUP(H43,'Funding Categories'!$A$3:$D$24,3),D43*F43,IF(E43-(SUMIFS($E$6:E43,$H$6:H43,H43)-VLOOKUP(H43,'Funding Categories'!$A$3:$D$24,3))&lt;0,0,E43-(SUMIFS($E$6:E43,$H$6:H43,H43)-VLOOKUP(H43,'Funding Categories'!$A$3:$D$24,3))))),""))</f>
        <v/>
      </c>
      <c r="H43" s="46"/>
      <c r="I43" s="46"/>
    </row>
    <row r="44" spans="1:9" x14ac:dyDescent="0.2">
      <c r="A44" s="27"/>
      <c r="B44" s="28"/>
      <c r="C44" s="27"/>
      <c r="E44" s="36" t="str">
        <f t="shared" si="1"/>
        <v/>
      </c>
      <c r="F44" s="51" t="str">
        <f t="shared" si="2"/>
        <v/>
      </c>
      <c r="G44" s="37" t="str">
        <f>IF(H44="Not Approved",0,IFERROR(IF(VLOOKUP(H44,'Funding Categories'!$A$3:$D$24,2)="Unit",D44*F44,IF(SUMIFS($E$6:E44,$H$6:H44,H44)&lt;VLOOKUP(H44,'Funding Categories'!$A$3:$D$24,3),D44*F44,IF(E44-(SUMIFS($E$6:E44,$H$6:H44,H44)-VLOOKUP(H44,'Funding Categories'!$A$3:$D$24,3))&lt;0,0,E44-(SUMIFS($E$6:E44,$H$6:H44,H44)-VLOOKUP(H44,'Funding Categories'!$A$3:$D$24,3))))),""))</f>
        <v/>
      </c>
      <c r="H44" s="46"/>
      <c r="I44" s="46"/>
    </row>
    <row r="45" spans="1:9" x14ac:dyDescent="0.2">
      <c r="A45" s="27"/>
      <c r="B45" s="28"/>
      <c r="C45" s="27"/>
      <c r="E45" s="36" t="str">
        <f t="shared" si="1"/>
        <v/>
      </c>
      <c r="F45" s="51" t="str">
        <f t="shared" si="2"/>
        <v/>
      </c>
      <c r="G45" s="37" t="str">
        <f>IF(H45="Not Approved",0,IFERROR(IF(VLOOKUP(H45,'Funding Categories'!$A$3:$D$24,2)="Unit",D45*F45,IF(SUMIFS($E$6:E45,$H$6:H45,H45)&lt;VLOOKUP(H45,'Funding Categories'!$A$3:$D$24,3),D45*F45,IF(E45-(SUMIFS($E$6:E45,$H$6:H45,H45)-VLOOKUP(H45,'Funding Categories'!$A$3:$D$24,3))&lt;0,0,E45-(SUMIFS($E$6:E45,$H$6:H45,H45)-VLOOKUP(H45,'Funding Categories'!$A$3:$D$24,3))))),""))</f>
        <v/>
      </c>
      <c r="H45" s="46"/>
      <c r="I45" s="46"/>
    </row>
    <row r="46" spans="1:9" x14ac:dyDescent="0.2">
      <c r="A46" s="27"/>
      <c r="B46" s="28"/>
      <c r="C46" s="27"/>
      <c r="E46" s="36" t="str">
        <f t="shared" si="1"/>
        <v/>
      </c>
      <c r="F46" s="51" t="str">
        <f t="shared" si="2"/>
        <v/>
      </c>
      <c r="G46" s="37" t="str">
        <f>IF(H46="Not Approved",0,IFERROR(IF(VLOOKUP(H46,'Funding Categories'!$A$3:$D$24,2)="Unit",D46*F46,IF(SUMIFS($E$6:E46,$H$6:H46,H46)&lt;VLOOKUP(H46,'Funding Categories'!$A$3:$D$24,3),D46*F46,IF(E46-(SUMIFS($E$6:E46,$H$6:H46,H46)-VLOOKUP(H46,'Funding Categories'!$A$3:$D$24,3))&lt;0,0,E46-(SUMIFS($E$6:E46,$H$6:H46,H46)-VLOOKUP(H46,'Funding Categories'!$A$3:$D$24,3))))),""))</f>
        <v/>
      </c>
      <c r="H46" s="46"/>
      <c r="I46" s="46"/>
    </row>
    <row r="47" spans="1:9" x14ac:dyDescent="0.2">
      <c r="A47" s="27"/>
      <c r="B47" s="28"/>
      <c r="C47" s="27"/>
      <c r="E47" s="36" t="str">
        <f t="shared" si="1"/>
        <v/>
      </c>
      <c r="F47" s="51" t="str">
        <f t="shared" si="2"/>
        <v/>
      </c>
      <c r="G47" s="37" t="str">
        <f>IF(H47="Not Approved",0,IFERROR(IF(VLOOKUP(H47,'Funding Categories'!$A$3:$D$24,2)="Unit",D47*F47,IF(SUMIFS($E$6:E47,$H$6:H47,H47)&lt;VLOOKUP(H47,'Funding Categories'!$A$3:$D$24,3),D47*F47,IF(E47-(SUMIFS($E$6:E47,$H$6:H47,H47)-VLOOKUP(H47,'Funding Categories'!$A$3:$D$24,3))&lt;0,0,E47-(SUMIFS($E$6:E47,$H$6:H47,H47)-VLOOKUP(H47,'Funding Categories'!$A$3:$D$24,3))))),""))</f>
        <v/>
      </c>
      <c r="H47" s="46"/>
      <c r="I47" s="46"/>
    </row>
    <row r="48" spans="1:9" x14ac:dyDescent="0.2">
      <c r="A48" s="27"/>
      <c r="B48" s="28"/>
      <c r="C48" s="27"/>
      <c r="E48" s="36" t="str">
        <f t="shared" si="1"/>
        <v/>
      </c>
      <c r="F48" s="51" t="str">
        <f t="shared" si="2"/>
        <v/>
      </c>
      <c r="G48" s="37" t="str">
        <f>IF(H48="Not Approved",0,IFERROR(IF(VLOOKUP(H48,'Funding Categories'!$A$3:$D$24,2)="Unit",D48*F48,IF(SUMIFS($E$6:E48,$H$6:H48,H48)&lt;VLOOKUP(H48,'Funding Categories'!$A$3:$D$24,3),D48*F48,IF(E48-(SUMIFS($E$6:E48,$H$6:H48,H48)-VLOOKUP(H48,'Funding Categories'!$A$3:$D$24,3))&lt;0,0,E48-(SUMIFS($E$6:E48,$H$6:H48,H48)-VLOOKUP(H48,'Funding Categories'!$A$3:$D$24,3))))),""))</f>
        <v/>
      </c>
      <c r="H48" s="46"/>
      <c r="I48" s="46"/>
    </row>
    <row r="49" spans="1:9" x14ac:dyDescent="0.2">
      <c r="A49" s="27"/>
      <c r="B49" s="28"/>
      <c r="C49" s="27"/>
      <c r="E49" s="36" t="str">
        <f t="shared" si="1"/>
        <v/>
      </c>
      <c r="F49" s="51" t="str">
        <f t="shared" si="2"/>
        <v/>
      </c>
      <c r="G49" s="37" t="str">
        <f>IF(H49="Not Approved",0,IFERROR(IF(VLOOKUP(H49,'Funding Categories'!$A$3:$D$24,2)="Unit",D49*F49,IF(SUMIFS($E$6:E49,$H$6:H49,H49)&lt;VLOOKUP(H49,'Funding Categories'!$A$3:$D$24,3),D49*F49,IF(E49-(SUMIFS($E$6:E49,$H$6:H49,H49)-VLOOKUP(H49,'Funding Categories'!$A$3:$D$24,3))&lt;0,0,E49-(SUMIFS($E$6:E49,$H$6:H49,H49)-VLOOKUP(H49,'Funding Categories'!$A$3:$D$24,3))))),""))</f>
        <v/>
      </c>
      <c r="H49" s="46"/>
      <c r="I49" s="46"/>
    </row>
    <row r="50" spans="1:9" x14ac:dyDescent="0.2">
      <c r="A50" s="27"/>
      <c r="B50" s="28"/>
      <c r="C50" s="27"/>
      <c r="E50" s="36" t="str">
        <f t="shared" si="1"/>
        <v/>
      </c>
      <c r="F50" s="51" t="str">
        <f t="shared" si="2"/>
        <v/>
      </c>
      <c r="G50" s="37" t="str">
        <f>IF(H50="Not Approved",0,IFERROR(IF(VLOOKUP(H50,'Funding Categories'!$A$3:$D$24,2)="Unit",D50*F50,IF(SUMIFS($E$6:E50,$H$6:H50,H50)&lt;VLOOKUP(H50,'Funding Categories'!$A$3:$D$24,3),D50*F50,IF(E50-(SUMIFS($E$6:E50,$H$6:H50,H50)-VLOOKUP(H50,'Funding Categories'!$A$3:$D$24,3))&lt;0,0,E50-(SUMIFS($E$6:E50,$H$6:H50,H50)-VLOOKUP(H50,'Funding Categories'!$A$3:$D$24,3))))),""))</f>
        <v/>
      </c>
      <c r="H50" s="46"/>
      <c r="I50" s="46"/>
    </row>
    <row r="51" spans="1:9" x14ac:dyDescent="0.2">
      <c r="A51" s="27"/>
      <c r="B51" s="28"/>
      <c r="C51" s="27"/>
      <c r="E51" s="36" t="str">
        <f t="shared" si="1"/>
        <v/>
      </c>
      <c r="F51" s="51" t="str">
        <f t="shared" si="2"/>
        <v/>
      </c>
      <c r="G51" s="37" t="str">
        <f>IF(H51="Not Approved",0,IFERROR(IF(VLOOKUP(H51,'Funding Categories'!$A$3:$D$24,2)="Unit",D51*F51,IF(SUMIFS($E$6:E51,$H$6:H51,H51)&lt;VLOOKUP(H51,'Funding Categories'!$A$3:$D$24,3),D51*F51,IF(E51-(SUMIFS($E$6:E51,$H$6:H51,H51)-VLOOKUP(H51,'Funding Categories'!$A$3:$D$24,3))&lt;0,0,E51-(SUMIFS($E$6:E51,$H$6:H51,H51)-VLOOKUP(H51,'Funding Categories'!$A$3:$D$24,3))))),""))</f>
        <v/>
      </c>
      <c r="H51" s="46"/>
      <c r="I51" s="46"/>
    </row>
    <row r="52" spans="1:9" x14ac:dyDescent="0.2">
      <c r="A52" s="27"/>
      <c r="B52" s="28"/>
      <c r="C52" s="27"/>
      <c r="E52" s="36" t="str">
        <f t="shared" si="1"/>
        <v/>
      </c>
      <c r="F52" s="51" t="str">
        <f t="shared" si="2"/>
        <v/>
      </c>
      <c r="G52" s="37" t="str">
        <f>IF(H52="Not Approved",0,IFERROR(IF(VLOOKUP(H52,'Funding Categories'!$A$3:$D$24,2)="Unit",D52*F52,IF(SUMIFS($E$6:E52,$H$6:H52,H52)&lt;VLOOKUP(H52,'Funding Categories'!$A$3:$D$24,3),D52*F52,IF(E52-(SUMIFS($E$6:E52,$H$6:H52,H52)-VLOOKUP(H52,'Funding Categories'!$A$3:$D$24,3))&lt;0,0,E52-(SUMIFS($E$6:E52,$H$6:H52,H52)-VLOOKUP(H52,'Funding Categories'!$A$3:$D$24,3))))),""))</f>
        <v/>
      </c>
      <c r="H52" s="46"/>
      <c r="I52" s="46"/>
    </row>
    <row r="53" spans="1:9" x14ac:dyDescent="0.2">
      <c r="A53" s="27"/>
      <c r="B53" s="28"/>
      <c r="C53" s="27"/>
      <c r="E53" s="36" t="str">
        <f t="shared" si="1"/>
        <v/>
      </c>
      <c r="F53" s="51" t="str">
        <f t="shared" si="2"/>
        <v/>
      </c>
      <c r="G53" s="37" t="str">
        <f>IF(H53="Not Approved",0,IFERROR(IF(VLOOKUP(H53,'Funding Categories'!$A$3:$D$24,2)="Unit",D53*F53,IF(SUMIFS($E$6:E53,$H$6:H53,H53)&lt;VLOOKUP(H53,'Funding Categories'!$A$3:$D$24,3),D53*F53,IF(E53-(SUMIFS($E$6:E53,$H$6:H53,H53)-VLOOKUP(H53,'Funding Categories'!$A$3:$D$24,3))&lt;0,0,E53-(SUMIFS($E$6:E53,$H$6:H53,H53)-VLOOKUP(H53,'Funding Categories'!$A$3:$D$24,3))))),""))</f>
        <v/>
      </c>
      <c r="H53" s="46"/>
      <c r="I53" s="46"/>
    </row>
    <row r="54" spans="1:9" x14ac:dyDescent="0.2">
      <c r="A54" s="27"/>
      <c r="B54" s="28"/>
      <c r="C54" s="27"/>
      <c r="E54" s="36" t="str">
        <f t="shared" si="1"/>
        <v/>
      </c>
      <c r="F54" s="51" t="str">
        <f t="shared" si="2"/>
        <v/>
      </c>
      <c r="G54" s="37" t="str">
        <f>IF(H54="Not Approved",0,IFERROR(IF(VLOOKUP(H54,'Funding Categories'!$A$3:$D$24,2)="Unit",D54*F54,IF(SUMIFS($E$6:E54,$H$6:H54,H54)&lt;VLOOKUP(H54,'Funding Categories'!$A$3:$D$24,3),D54*F54,IF(E54-(SUMIFS($E$6:E54,$H$6:H54,H54)-VLOOKUP(H54,'Funding Categories'!$A$3:$D$24,3))&lt;0,0,E54-(SUMIFS($E$6:E54,$H$6:H54,H54)-VLOOKUP(H54,'Funding Categories'!$A$3:$D$24,3))))),""))</f>
        <v/>
      </c>
      <c r="H54" s="46"/>
      <c r="I54" s="46"/>
    </row>
    <row r="55" spans="1:9" x14ac:dyDescent="0.2">
      <c r="A55" s="27"/>
      <c r="B55" s="28"/>
      <c r="C55" s="27"/>
      <c r="E55" s="36" t="str">
        <f t="shared" si="1"/>
        <v/>
      </c>
      <c r="F55" s="51" t="str">
        <f t="shared" si="2"/>
        <v/>
      </c>
      <c r="G55" s="37" t="str">
        <f>IF(H55="Not Approved",0,IFERROR(IF(VLOOKUP(H55,'Funding Categories'!$A$3:$D$24,2)="Unit",D55*F55,IF(SUMIFS($E$6:E55,$H$6:H55,H55)&lt;VLOOKUP(H55,'Funding Categories'!$A$3:$D$24,3),D55*F55,IF(E55-(SUMIFS($E$6:E55,$H$6:H55,H55)-VLOOKUP(H55,'Funding Categories'!$A$3:$D$24,3))&lt;0,0,E55-(SUMIFS($E$6:E55,$H$6:H55,H55)-VLOOKUP(H55,'Funding Categories'!$A$3:$D$24,3))))),""))</f>
        <v/>
      </c>
      <c r="H55" s="46"/>
      <c r="I55" s="46"/>
    </row>
    <row r="56" spans="1:9" x14ac:dyDescent="0.2">
      <c r="A56" s="27"/>
      <c r="B56" s="28"/>
      <c r="C56" s="27"/>
      <c r="E56" s="36" t="str">
        <f t="shared" si="1"/>
        <v/>
      </c>
      <c r="F56" s="51" t="str">
        <f t="shared" si="2"/>
        <v/>
      </c>
      <c r="G56" s="37" t="str">
        <f>IF(H56="Not Approved",0,IFERROR(IF(VLOOKUP(H56,'Funding Categories'!$A$3:$D$24,2)="Unit",D56*F56,IF(SUMIFS($E$6:E56,$H$6:H56,H56)&lt;VLOOKUP(H56,'Funding Categories'!$A$3:$D$24,3),D56*F56,IF(E56-(SUMIFS($E$6:E56,$H$6:H56,H56)-VLOOKUP(H56,'Funding Categories'!$A$3:$D$24,3))&lt;0,0,E56-(SUMIFS($E$6:E56,$H$6:H56,H56)-VLOOKUP(H56,'Funding Categories'!$A$3:$D$24,3))))),""))</f>
        <v/>
      </c>
      <c r="H56" s="46"/>
      <c r="I56" s="46"/>
    </row>
    <row r="57" spans="1:9" x14ac:dyDescent="0.2">
      <c r="A57" s="27"/>
      <c r="B57" s="28"/>
      <c r="C57" s="27"/>
      <c r="E57" s="36" t="str">
        <f t="shared" si="1"/>
        <v/>
      </c>
      <c r="F57" s="51" t="str">
        <f t="shared" si="2"/>
        <v/>
      </c>
      <c r="G57" s="37" t="str">
        <f>IF(H57="Not Approved",0,IFERROR(IF(VLOOKUP(H57,'Funding Categories'!$A$3:$D$24,2)="Unit",D57*F57,IF(SUMIFS($E$6:E57,$H$6:H57,H57)&lt;VLOOKUP(H57,'Funding Categories'!$A$3:$D$24,3),D57*F57,IF(E57-(SUMIFS($E$6:E57,$H$6:H57,H57)-VLOOKUP(H57,'Funding Categories'!$A$3:$D$24,3))&lt;0,0,E57-(SUMIFS($E$6:E57,$H$6:H57,H57)-VLOOKUP(H57,'Funding Categories'!$A$3:$D$24,3))))),""))</f>
        <v/>
      </c>
      <c r="H57" s="46"/>
      <c r="I57" s="46"/>
    </row>
    <row r="58" spans="1:9" x14ac:dyDescent="0.2">
      <c r="A58" s="27"/>
      <c r="B58" s="28"/>
      <c r="C58" s="27"/>
      <c r="E58" s="36" t="str">
        <f t="shared" si="1"/>
        <v/>
      </c>
      <c r="F58" s="51" t="str">
        <f t="shared" si="2"/>
        <v/>
      </c>
      <c r="G58" s="37" t="str">
        <f>IF(H58="Not Approved",0,IFERROR(IF(VLOOKUP(H58,'Funding Categories'!$A$3:$D$24,2)="Unit",D58*F58,IF(SUMIFS($E$6:E58,$H$6:H58,H58)&lt;VLOOKUP(H58,'Funding Categories'!$A$3:$D$24,3),D58*F58,IF(E58-(SUMIFS($E$6:E58,$H$6:H58,H58)-VLOOKUP(H58,'Funding Categories'!$A$3:$D$24,3))&lt;0,0,E58-(SUMIFS($E$6:E58,$H$6:H58,H58)-VLOOKUP(H58,'Funding Categories'!$A$3:$D$24,3))))),""))</f>
        <v/>
      </c>
      <c r="H58" s="46"/>
      <c r="I58" s="46"/>
    </row>
    <row r="59" spans="1:9" x14ac:dyDescent="0.2">
      <c r="A59" s="27"/>
      <c r="B59" s="28"/>
      <c r="C59" s="27"/>
      <c r="E59" s="36" t="str">
        <f t="shared" si="1"/>
        <v/>
      </c>
      <c r="F59" s="51" t="str">
        <f t="shared" si="2"/>
        <v/>
      </c>
      <c r="G59" s="37" t="str">
        <f>IF(H59="Not Approved",0,IFERROR(IF(VLOOKUP(H59,'Funding Categories'!$A$3:$D$24,2)="Unit",D59*F59,IF(SUMIFS($E$6:E59,$H$6:H59,H59)&lt;VLOOKUP(H59,'Funding Categories'!$A$3:$D$24,3),D59*F59,IF(E59-(SUMIFS($E$6:E59,$H$6:H59,H59)-VLOOKUP(H59,'Funding Categories'!$A$3:$D$24,3))&lt;0,0,E59-(SUMIFS($E$6:E59,$H$6:H59,H59)-VLOOKUP(H59,'Funding Categories'!$A$3:$D$24,3))))),""))</f>
        <v/>
      </c>
      <c r="H59" s="46"/>
      <c r="I59" s="46"/>
    </row>
    <row r="60" spans="1:9" x14ac:dyDescent="0.2">
      <c r="A60" s="27"/>
      <c r="B60" s="28"/>
      <c r="C60" s="27"/>
      <c r="E60" s="36" t="str">
        <f t="shared" si="1"/>
        <v/>
      </c>
      <c r="F60" s="51" t="str">
        <f t="shared" si="2"/>
        <v/>
      </c>
      <c r="G60" s="37" t="str">
        <f>IF(H60="Not Approved",0,IFERROR(IF(VLOOKUP(H60,'Funding Categories'!$A$3:$D$24,2)="Unit",D60*F60,IF(SUMIFS($E$6:E60,$H$6:H60,H60)&lt;VLOOKUP(H60,'Funding Categories'!$A$3:$D$24,3),D60*F60,IF(E60-(SUMIFS($E$6:E60,$H$6:H60,H60)-VLOOKUP(H60,'Funding Categories'!$A$3:$D$24,3))&lt;0,0,E60-(SUMIFS($E$6:E60,$H$6:H60,H60)-VLOOKUP(H60,'Funding Categories'!$A$3:$D$24,3))))),""))</f>
        <v/>
      </c>
      <c r="H60" s="46"/>
      <c r="I60" s="46"/>
    </row>
    <row r="61" spans="1:9" x14ac:dyDescent="0.2">
      <c r="A61" s="27"/>
      <c r="B61" s="28"/>
      <c r="C61" s="27"/>
      <c r="E61" s="36" t="str">
        <f t="shared" si="1"/>
        <v/>
      </c>
      <c r="F61" s="51" t="str">
        <f t="shared" si="2"/>
        <v/>
      </c>
      <c r="G61" s="37" t="str">
        <f>IF(H61="Not Approved",0,IFERROR(IF(VLOOKUP(H61,'Funding Categories'!$A$3:$D$24,2)="Unit",D61*F61,IF(SUMIFS($E$6:E61,$H$6:H61,H61)&lt;VLOOKUP(H61,'Funding Categories'!$A$3:$D$24,3),D61*F61,IF(E61-(SUMIFS($E$6:E61,$H$6:H61,H61)-VLOOKUP(H61,'Funding Categories'!$A$3:$D$24,3))&lt;0,0,E61-(SUMIFS($E$6:E61,$H$6:H61,H61)-VLOOKUP(H61,'Funding Categories'!$A$3:$D$24,3))))),""))</f>
        <v/>
      </c>
      <c r="H61" s="46"/>
      <c r="I61" s="46"/>
    </row>
    <row r="62" spans="1:9" x14ac:dyDescent="0.2">
      <c r="A62" s="27"/>
      <c r="B62" s="28"/>
      <c r="C62" s="27"/>
      <c r="E62" s="36" t="str">
        <f t="shared" si="1"/>
        <v/>
      </c>
      <c r="F62" s="51" t="str">
        <f t="shared" si="2"/>
        <v/>
      </c>
      <c r="G62" s="37" t="str">
        <f>IF(H62="Not Approved",0,IFERROR(IF(VLOOKUP(H62,'Funding Categories'!$A$3:$D$24,2)="Unit",D62*F62,IF(SUMIFS($E$6:E62,$H$6:H62,H62)&lt;VLOOKUP(H62,'Funding Categories'!$A$3:$D$24,3),D62*F62,IF(E62-(SUMIFS($E$6:E62,$H$6:H62,H62)-VLOOKUP(H62,'Funding Categories'!$A$3:$D$24,3))&lt;0,0,E62-(SUMIFS($E$6:E62,$H$6:H62,H62)-VLOOKUP(H62,'Funding Categories'!$A$3:$D$24,3))))),""))</f>
        <v/>
      </c>
      <c r="H62" s="46"/>
      <c r="I62" s="46"/>
    </row>
    <row r="63" spans="1:9" x14ac:dyDescent="0.2">
      <c r="A63" s="27"/>
      <c r="B63" s="28"/>
      <c r="C63" s="27"/>
      <c r="E63" s="36" t="str">
        <f t="shared" si="1"/>
        <v/>
      </c>
      <c r="F63" s="51" t="str">
        <f t="shared" si="2"/>
        <v/>
      </c>
      <c r="G63" s="37" t="str">
        <f>IF(H63="Not Approved",0,IFERROR(IF(VLOOKUP(H63,'Funding Categories'!$A$3:$D$24,2)="Unit",D63*F63,IF(SUMIFS($E$6:E63,$H$6:H63,H63)&lt;VLOOKUP(H63,'Funding Categories'!$A$3:$D$24,3),D63*F63,IF(E63-(SUMIFS($E$6:E63,$H$6:H63,H63)-VLOOKUP(H63,'Funding Categories'!$A$3:$D$24,3))&lt;0,0,E63-(SUMIFS($E$6:E63,$H$6:H63,H63)-VLOOKUP(H63,'Funding Categories'!$A$3:$D$24,3))))),""))</f>
        <v/>
      </c>
      <c r="H63" s="46"/>
      <c r="I63" s="46"/>
    </row>
    <row r="64" spans="1:9" x14ac:dyDescent="0.2">
      <c r="A64" s="27"/>
      <c r="B64" s="28"/>
      <c r="C64" s="27"/>
      <c r="E64" s="36" t="str">
        <f t="shared" si="1"/>
        <v/>
      </c>
      <c r="F64" s="51" t="str">
        <f t="shared" si="2"/>
        <v/>
      </c>
      <c r="G64" s="37" t="str">
        <f>IF(H64="Not Approved",0,IFERROR(IF(VLOOKUP(H64,'Funding Categories'!$A$3:$D$24,2)="Unit",D64*F64,IF(SUMIFS($E$6:E64,$H$6:H64,H64)&lt;VLOOKUP(H64,'Funding Categories'!$A$3:$D$24,3),D64*F64,IF(E64-(SUMIFS($E$6:E64,$H$6:H64,H64)-VLOOKUP(H64,'Funding Categories'!$A$3:$D$24,3))&lt;0,0,E64-(SUMIFS($E$6:E64,$H$6:H64,H64)-VLOOKUP(H64,'Funding Categories'!$A$3:$D$24,3))))),""))</f>
        <v/>
      </c>
      <c r="H64" s="46"/>
      <c r="I64" s="46"/>
    </row>
    <row r="65" spans="1:9" x14ac:dyDescent="0.2">
      <c r="A65" s="27"/>
      <c r="B65" s="28"/>
      <c r="C65" s="27"/>
      <c r="E65" s="36" t="str">
        <f t="shared" si="1"/>
        <v/>
      </c>
      <c r="F65" s="51" t="str">
        <f t="shared" si="2"/>
        <v/>
      </c>
      <c r="G65" s="37" t="str">
        <f>IF(H65="Not Approved",0,IFERROR(IF(VLOOKUP(H65,'Funding Categories'!$A$3:$D$24,2)="Unit",D65*F65,IF(SUMIFS($E$6:E65,$H$6:H65,H65)&lt;VLOOKUP(H65,'Funding Categories'!$A$3:$D$24,3),D65*F65,IF(E65-(SUMIFS($E$6:E65,$H$6:H65,H65)-VLOOKUP(H65,'Funding Categories'!$A$3:$D$24,3))&lt;0,0,E65-(SUMIFS($E$6:E65,$H$6:H65,H65)-VLOOKUP(H65,'Funding Categories'!$A$3:$D$24,3))))),""))</f>
        <v/>
      </c>
      <c r="H65" s="46"/>
      <c r="I65" s="46"/>
    </row>
    <row r="66" spans="1:9" x14ac:dyDescent="0.2">
      <c r="A66" s="27"/>
      <c r="B66" s="28"/>
      <c r="C66" s="27"/>
      <c r="E66" s="36" t="str">
        <f t="shared" si="1"/>
        <v/>
      </c>
      <c r="F66" s="51" t="str">
        <f t="shared" si="2"/>
        <v/>
      </c>
      <c r="G66" s="37" t="str">
        <f>IF(H66="Not Approved",0,IFERROR(IF(VLOOKUP(H66,'Funding Categories'!$A$3:$D$24,2)="Unit",D66*F66,IF(SUMIFS($E$6:E66,$H$6:H66,H66)&lt;VLOOKUP(H66,'Funding Categories'!$A$3:$D$24,3),D66*F66,IF(E66-(SUMIFS($E$6:E66,$H$6:H66,H66)-VLOOKUP(H66,'Funding Categories'!$A$3:$D$24,3))&lt;0,0,E66-(SUMIFS($E$6:E66,$H$6:H66,H66)-VLOOKUP(H66,'Funding Categories'!$A$3:$D$24,3))))),""))</f>
        <v/>
      </c>
      <c r="H66" s="46"/>
      <c r="I66" s="46"/>
    </row>
    <row r="67" spans="1:9" x14ac:dyDescent="0.2">
      <c r="A67" s="27"/>
      <c r="B67" s="28"/>
      <c r="C67" s="27"/>
      <c r="E67" s="36" t="str">
        <f t="shared" si="1"/>
        <v/>
      </c>
      <c r="F67" s="51" t="str">
        <f t="shared" si="2"/>
        <v/>
      </c>
      <c r="G67" s="37" t="str">
        <f>IF(H67="Not Approved",0,IFERROR(IF(VLOOKUP(H67,'Funding Categories'!$A$3:$D$24,2)="Unit",D67*F67,IF(SUMIFS($E$6:E67,$H$6:H67,H67)&lt;VLOOKUP(H67,'Funding Categories'!$A$3:$D$24,3),D67*F67,IF(E67-(SUMIFS($E$6:E67,$H$6:H67,H67)-VLOOKUP(H67,'Funding Categories'!$A$3:$D$24,3))&lt;0,0,E67-(SUMIFS($E$6:E67,$H$6:H67,H67)-VLOOKUP(H67,'Funding Categories'!$A$3:$D$24,3))))),""))</f>
        <v/>
      </c>
      <c r="H67" s="46"/>
      <c r="I67" s="46"/>
    </row>
    <row r="68" spans="1:9" x14ac:dyDescent="0.2">
      <c r="A68" s="27"/>
      <c r="B68" s="28"/>
      <c r="C68" s="27"/>
      <c r="E68" s="36" t="str">
        <f t="shared" si="1"/>
        <v/>
      </c>
      <c r="F68" s="51" t="str">
        <f t="shared" si="2"/>
        <v/>
      </c>
      <c r="G68" s="37" t="str">
        <f>IF(H68="Not Approved",0,IFERROR(IF(VLOOKUP(H68,'Funding Categories'!$A$3:$D$24,2)="Unit",D68*F68,IF(SUMIFS($E$6:E68,$H$6:H68,H68)&lt;VLOOKUP(H68,'Funding Categories'!$A$3:$D$24,3),D68*F68,IF(E68-(SUMIFS($E$6:E68,$H$6:H68,H68)-VLOOKUP(H68,'Funding Categories'!$A$3:$D$24,3))&lt;0,0,E68-(SUMIFS($E$6:E68,$H$6:H68,H68)-VLOOKUP(H68,'Funding Categories'!$A$3:$D$24,3))))),""))</f>
        <v/>
      </c>
      <c r="H68" s="46"/>
      <c r="I68" s="46"/>
    </row>
    <row r="69" spans="1:9" x14ac:dyDescent="0.2">
      <c r="A69" s="27"/>
      <c r="B69" s="28"/>
      <c r="C69" s="27"/>
      <c r="E69" s="36" t="str">
        <f t="shared" si="1"/>
        <v/>
      </c>
      <c r="F69" s="51" t="str">
        <f t="shared" si="2"/>
        <v/>
      </c>
      <c r="G69" s="37" t="str">
        <f>IF(H69="Not Approved",0,IFERROR(IF(VLOOKUP(H69,'Funding Categories'!$A$3:$D$24,2)="Unit",D69*F69,IF(SUMIFS($E$6:E69,$H$6:H69,H69)&lt;VLOOKUP(H69,'Funding Categories'!$A$3:$D$24,3),D69*F69,IF(E69-(SUMIFS($E$6:E69,$H$6:H69,H69)-VLOOKUP(H69,'Funding Categories'!$A$3:$D$24,3))&lt;0,0,E69-(SUMIFS($E$6:E69,$H$6:H69,H69)-VLOOKUP(H69,'Funding Categories'!$A$3:$D$24,3))))),""))</f>
        <v/>
      </c>
      <c r="H69" s="46"/>
      <c r="I69" s="46"/>
    </row>
    <row r="70" spans="1:9" x14ac:dyDescent="0.2">
      <c r="A70" s="27"/>
      <c r="B70" s="28"/>
      <c r="C70" s="27"/>
      <c r="E70" s="36" t="str">
        <f t="shared" si="1"/>
        <v/>
      </c>
      <c r="F70" s="51" t="str">
        <f t="shared" ref="F70:F101" si="3">IF(H70="","",IF(H70="Not Approved",0,C70))</f>
        <v/>
      </c>
      <c r="G70" s="37" t="str">
        <f>IF(H70="Not Approved",0,IFERROR(IF(VLOOKUP(H70,'Funding Categories'!$A$3:$D$24,2)="Unit",D70*F70,IF(SUMIFS($E$6:E70,$H$6:H70,H70)&lt;VLOOKUP(H70,'Funding Categories'!$A$3:$D$24,3),D70*F70,IF(E70-(SUMIFS($E$6:E70,$H$6:H70,H70)-VLOOKUP(H70,'Funding Categories'!$A$3:$D$24,3))&lt;0,0,E70-(SUMIFS($E$6:E70,$H$6:H70,H70)-VLOOKUP(H70,'Funding Categories'!$A$3:$D$24,3))))),""))</f>
        <v/>
      </c>
      <c r="H70" s="46"/>
      <c r="I70" s="46"/>
    </row>
    <row r="71" spans="1:9" x14ac:dyDescent="0.2">
      <c r="A71" s="27"/>
      <c r="B71" s="28"/>
      <c r="C71" s="27"/>
      <c r="E71" s="36" t="str">
        <f t="shared" ref="E71:E116" si="4">IF(OR(C71="",D71=""),"",C71*D71)</f>
        <v/>
      </c>
      <c r="F71" s="51" t="str">
        <f t="shared" si="3"/>
        <v/>
      </c>
      <c r="G71" s="37" t="str">
        <f>IF(H71="Not Approved",0,IFERROR(IF(VLOOKUP(H71,'Funding Categories'!$A$3:$D$24,2)="Unit",D71*F71,IF(SUMIFS($E$6:E71,$H$6:H71,H71)&lt;VLOOKUP(H71,'Funding Categories'!$A$3:$D$24,3),D71*F71,IF(E71-(SUMIFS($E$6:E71,$H$6:H71,H71)-VLOOKUP(H71,'Funding Categories'!$A$3:$D$24,3))&lt;0,0,E71-(SUMIFS($E$6:E71,$H$6:H71,H71)-VLOOKUP(H71,'Funding Categories'!$A$3:$D$24,3))))),""))</f>
        <v/>
      </c>
      <c r="H71" s="46"/>
      <c r="I71" s="46"/>
    </row>
    <row r="72" spans="1:9" x14ac:dyDescent="0.2">
      <c r="A72" s="27"/>
      <c r="B72" s="28"/>
      <c r="C72" s="27"/>
      <c r="E72" s="36" t="str">
        <f t="shared" si="4"/>
        <v/>
      </c>
      <c r="F72" s="51" t="str">
        <f t="shared" si="3"/>
        <v/>
      </c>
      <c r="G72" s="37" t="str">
        <f>IF(H72="Not Approved",0,IFERROR(IF(VLOOKUP(H72,'Funding Categories'!$A$3:$D$24,2)="Unit",D72*F72,IF(SUMIFS($E$6:E72,$H$6:H72,H72)&lt;VLOOKUP(H72,'Funding Categories'!$A$3:$D$24,3),D72*F72,IF(E72-(SUMIFS($E$6:E72,$H$6:H72,H72)-VLOOKUP(H72,'Funding Categories'!$A$3:$D$24,3))&lt;0,0,E72-(SUMIFS($E$6:E72,$H$6:H72,H72)-VLOOKUP(H72,'Funding Categories'!$A$3:$D$24,3))))),""))</f>
        <v/>
      </c>
      <c r="H72" s="46"/>
      <c r="I72" s="46"/>
    </row>
    <row r="73" spans="1:9" x14ac:dyDescent="0.2">
      <c r="A73" s="27"/>
      <c r="B73" s="28"/>
      <c r="C73" s="27"/>
      <c r="E73" s="36" t="str">
        <f t="shared" si="4"/>
        <v/>
      </c>
      <c r="F73" s="51" t="str">
        <f t="shared" si="3"/>
        <v/>
      </c>
      <c r="G73" s="37" t="str">
        <f>IF(H73="Not Approved",0,IFERROR(IF(VLOOKUP(H73,'Funding Categories'!$A$3:$D$24,2)="Unit",D73*F73,IF(SUMIFS($E$6:E73,$H$6:H73,H73)&lt;VLOOKUP(H73,'Funding Categories'!$A$3:$D$24,3),D73*F73,IF(E73-(SUMIFS($E$6:E73,$H$6:H73,H73)-VLOOKUP(H73,'Funding Categories'!$A$3:$D$24,3))&lt;0,0,E73-(SUMIFS($E$6:E73,$H$6:H73,H73)-VLOOKUP(H73,'Funding Categories'!$A$3:$D$24,3))))),""))</f>
        <v/>
      </c>
      <c r="H73" s="46"/>
      <c r="I73" s="46"/>
    </row>
    <row r="74" spans="1:9" x14ac:dyDescent="0.2">
      <c r="A74" s="27"/>
      <c r="B74" s="28"/>
      <c r="C74" s="27"/>
      <c r="E74" s="36" t="str">
        <f t="shared" si="4"/>
        <v/>
      </c>
      <c r="F74" s="51" t="str">
        <f t="shared" si="3"/>
        <v/>
      </c>
      <c r="G74" s="37" t="str">
        <f>IF(H74="Not Approved",0,IFERROR(IF(VLOOKUP(H74,'Funding Categories'!$A$3:$D$24,2)="Unit",D74*F74,IF(SUMIFS($E$6:E74,$H$6:H74,H74)&lt;VLOOKUP(H74,'Funding Categories'!$A$3:$D$24,3),D74*F74,IF(E74-(SUMIFS($E$6:E74,$H$6:H74,H74)-VLOOKUP(H74,'Funding Categories'!$A$3:$D$24,3))&lt;0,0,E74-(SUMIFS($E$6:E74,$H$6:H74,H74)-VLOOKUP(H74,'Funding Categories'!$A$3:$D$24,3))))),""))</f>
        <v/>
      </c>
      <c r="H74" s="46"/>
      <c r="I74" s="46"/>
    </row>
    <row r="75" spans="1:9" x14ac:dyDescent="0.2">
      <c r="A75" s="27"/>
      <c r="B75" s="28"/>
      <c r="C75" s="27"/>
      <c r="E75" s="36" t="str">
        <f t="shared" si="4"/>
        <v/>
      </c>
      <c r="F75" s="51" t="str">
        <f t="shared" si="3"/>
        <v/>
      </c>
      <c r="G75" s="37" t="str">
        <f>IF(H75="Not Approved",0,IFERROR(IF(VLOOKUP(H75,'Funding Categories'!$A$3:$D$24,2)="Unit",D75*F75,IF(SUMIFS($E$6:E75,$H$6:H75,H75)&lt;VLOOKUP(H75,'Funding Categories'!$A$3:$D$24,3),D75*F75,IF(E75-(SUMIFS($E$6:E75,$H$6:H75,H75)-VLOOKUP(H75,'Funding Categories'!$A$3:$D$24,3))&lt;0,0,E75-(SUMIFS($E$6:E75,$H$6:H75,H75)-VLOOKUP(H75,'Funding Categories'!$A$3:$D$24,3))))),""))</f>
        <v/>
      </c>
      <c r="H75" s="46"/>
      <c r="I75" s="46"/>
    </row>
    <row r="76" spans="1:9" x14ac:dyDescent="0.2">
      <c r="A76" s="27"/>
      <c r="B76" s="28"/>
      <c r="C76" s="27"/>
      <c r="E76" s="36" t="str">
        <f t="shared" si="4"/>
        <v/>
      </c>
      <c r="F76" s="51" t="str">
        <f t="shared" si="3"/>
        <v/>
      </c>
      <c r="G76" s="37" t="str">
        <f>IF(H76="Not Approved",0,IFERROR(IF(VLOOKUP(H76,'Funding Categories'!$A$3:$D$24,2)="Unit",D76*F76,IF(SUMIFS($E$6:E76,$H$6:H76,H76)&lt;VLOOKUP(H76,'Funding Categories'!$A$3:$D$24,3),D76*F76,IF(E76-(SUMIFS($E$6:E76,$H$6:H76,H76)-VLOOKUP(H76,'Funding Categories'!$A$3:$D$24,3))&lt;0,0,E76-(SUMIFS($E$6:E76,$H$6:H76,H76)-VLOOKUP(H76,'Funding Categories'!$A$3:$D$24,3))))),""))</f>
        <v/>
      </c>
      <c r="H76" s="46"/>
      <c r="I76" s="46"/>
    </row>
    <row r="77" spans="1:9" x14ac:dyDescent="0.2">
      <c r="A77" s="27"/>
      <c r="B77" s="28"/>
      <c r="C77" s="27"/>
      <c r="E77" s="36" t="str">
        <f t="shared" si="4"/>
        <v/>
      </c>
      <c r="F77" s="51" t="str">
        <f t="shared" si="3"/>
        <v/>
      </c>
      <c r="G77" s="37" t="str">
        <f>IF(H77="Not Approved",0,IFERROR(IF(VLOOKUP(H77,'Funding Categories'!$A$3:$D$24,2)="Unit",D77*F77,IF(SUMIFS($E$6:E77,$H$6:H77,H77)&lt;VLOOKUP(H77,'Funding Categories'!$A$3:$D$24,3),D77*F77,IF(E77-(SUMIFS($E$6:E77,$H$6:H77,H77)-VLOOKUP(H77,'Funding Categories'!$A$3:$D$24,3))&lt;0,0,E77-(SUMIFS($E$6:E77,$H$6:H77,H77)-VLOOKUP(H77,'Funding Categories'!$A$3:$D$24,3))))),""))</f>
        <v/>
      </c>
      <c r="H77" s="46"/>
      <c r="I77" s="46"/>
    </row>
    <row r="78" spans="1:9" x14ac:dyDescent="0.2">
      <c r="A78" s="27"/>
      <c r="B78" s="28"/>
      <c r="C78" s="27"/>
      <c r="E78" s="36" t="str">
        <f t="shared" si="4"/>
        <v/>
      </c>
      <c r="F78" s="51" t="str">
        <f t="shared" si="3"/>
        <v/>
      </c>
      <c r="G78" s="37" t="str">
        <f>IF(H78="Not Approved",0,IFERROR(IF(VLOOKUP(H78,'Funding Categories'!$A$3:$D$24,2)="Unit",D78*F78,IF(SUMIFS($E$6:E78,$H$6:H78,H78)&lt;VLOOKUP(H78,'Funding Categories'!$A$3:$D$24,3),D78*F78,IF(E78-(SUMIFS($E$6:E78,$H$6:H78,H78)-VLOOKUP(H78,'Funding Categories'!$A$3:$D$24,3))&lt;0,0,E78-(SUMIFS($E$6:E78,$H$6:H78,H78)-VLOOKUP(H78,'Funding Categories'!$A$3:$D$24,3))))),""))</f>
        <v/>
      </c>
      <c r="H78" s="46"/>
      <c r="I78" s="46"/>
    </row>
    <row r="79" spans="1:9" x14ac:dyDescent="0.2">
      <c r="A79" s="27"/>
      <c r="B79" s="28"/>
      <c r="C79" s="27"/>
      <c r="E79" s="36" t="str">
        <f t="shared" si="4"/>
        <v/>
      </c>
      <c r="F79" s="51" t="str">
        <f t="shared" si="3"/>
        <v/>
      </c>
      <c r="G79" s="37" t="str">
        <f>IF(H79="Not Approved",0,IFERROR(IF(VLOOKUP(H79,'Funding Categories'!$A$3:$D$24,2)="Unit",D79*F79,IF(SUMIFS($E$6:E79,$H$6:H79,H79)&lt;VLOOKUP(H79,'Funding Categories'!$A$3:$D$24,3),D79*F79,IF(E79-(SUMIFS($E$6:E79,$H$6:H79,H79)-VLOOKUP(H79,'Funding Categories'!$A$3:$D$24,3))&lt;0,0,E79-(SUMIFS($E$6:E79,$H$6:H79,H79)-VLOOKUP(H79,'Funding Categories'!$A$3:$D$24,3))))),""))</f>
        <v/>
      </c>
      <c r="H79" s="46"/>
      <c r="I79" s="46"/>
    </row>
    <row r="80" spans="1:9" x14ac:dyDescent="0.2">
      <c r="A80" s="27"/>
      <c r="B80" s="28"/>
      <c r="C80" s="27"/>
      <c r="E80" s="36" t="str">
        <f t="shared" si="4"/>
        <v/>
      </c>
      <c r="F80" s="51" t="str">
        <f t="shared" si="3"/>
        <v/>
      </c>
      <c r="G80" s="37" t="str">
        <f>IF(H80="Not Approved",0,IFERROR(IF(VLOOKUP(H80,'Funding Categories'!$A$3:$D$24,2)="Unit",D80*F80,IF(SUMIFS($E$6:E80,$H$6:H80,H80)&lt;VLOOKUP(H80,'Funding Categories'!$A$3:$D$24,3),D80*F80,IF(E80-(SUMIFS($E$6:E80,$H$6:H80,H80)-VLOOKUP(H80,'Funding Categories'!$A$3:$D$24,3))&lt;0,0,E80-(SUMIFS($E$6:E80,$H$6:H80,H80)-VLOOKUP(H80,'Funding Categories'!$A$3:$D$24,3))))),""))</f>
        <v/>
      </c>
      <c r="H80" s="46"/>
      <c r="I80" s="46"/>
    </row>
    <row r="81" spans="1:9" x14ac:dyDescent="0.2">
      <c r="A81" s="27"/>
      <c r="B81" s="28"/>
      <c r="C81" s="27"/>
      <c r="E81" s="36" t="str">
        <f t="shared" si="4"/>
        <v/>
      </c>
      <c r="F81" s="51" t="str">
        <f t="shared" si="3"/>
        <v/>
      </c>
      <c r="G81" s="37" t="str">
        <f>IF(H81="Not Approved",0,IFERROR(IF(VLOOKUP(H81,'Funding Categories'!$A$3:$D$24,2)="Unit",D81*F81,IF(SUMIFS($E$6:E81,$H$6:H81,H81)&lt;VLOOKUP(H81,'Funding Categories'!$A$3:$D$24,3),D81*F81,IF(E81-(SUMIFS($E$6:E81,$H$6:H81,H81)-VLOOKUP(H81,'Funding Categories'!$A$3:$D$24,3))&lt;0,0,E81-(SUMIFS($E$6:E81,$H$6:H81,H81)-VLOOKUP(H81,'Funding Categories'!$A$3:$D$24,3))))),""))</f>
        <v/>
      </c>
      <c r="H81" s="46"/>
      <c r="I81" s="46"/>
    </row>
    <row r="82" spans="1:9" x14ac:dyDescent="0.2">
      <c r="A82" s="27"/>
      <c r="B82" s="28"/>
      <c r="C82" s="27"/>
      <c r="E82" s="36" t="str">
        <f t="shared" si="4"/>
        <v/>
      </c>
      <c r="F82" s="51" t="str">
        <f t="shared" si="3"/>
        <v/>
      </c>
      <c r="G82" s="37" t="str">
        <f>IF(H82="Not Approved",0,IFERROR(IF(VLOOKUP(H82,'Funding Categories'!$A$3:$D$24,2)="Unit",D82*F82,IF(SUMIFS($E$6:E82,$H$6:H82,H82)&lt;VLOOKUP(H82,'Funding Categories'!$A$3:$D$24,3),D82*F82,IF(E82-(SUMIFS($E$6:E82,$H$6:H82,H82)-VLOOKUP(H82,'Funding Categories'!$A$3:$D$24,3))&lt;0,0,E82-(SUMIFS($E$6:E82,$H$6:H82,H82)-VLOOKUP(H82,'Funding Categories'!$A$3:$D$24,3))))),""))</f>
        <v/>
      </c>
      <c r="H82" s="46"/>
      <c r="I82" s="46"/>
    </row>
    <row r="83" spans="1:9" x14ac:dyDescent="0.2">
      <c r="A83" s="27"/>
      <c r="B83" s="28"/>
      <c r="C83" s="27"/>
      <c r="E83" s="36" t="str">
        <f t="shared" si="4"/>
        <v/>
      </c>
      <c r="F83" s="51" t="str">
        <f t="shared" si="3"/>
        <v/>
      </c>
      <c r="G83" s="37" t="str">
        <f>IF(H83="Not Approved",0,IFERROR(IF(VLOOKUP(H83,'Funding Categories'!$A$3:$D$24,2)="Unit",D83*F83,IF(SUMIFS($E$6:E83,$H$6:H83,H83)&lt;VLOOKUP(H83,'Funding Categories'!$A$3:$D$24,3),D83*F83,IF(E83-(SUMIFS($E$6:E83,$H$6:H83,H83)-VLOOKUP(H83,'Funding Categories'!$A$3:$D$24,3))&lt;0,0,E83-(SUMIFS($E$6:E83,$H$6:H83,H83)-VLOOKUP(H83,'Funding Categories'!$A$3:$D$24,3))))),""))</f>
        <v/>
      </c>
      <c r="H83" s="46"/>
      <c r="I83" s="46"/>
    </row>
    <row r="84" spans="1:9" x14ac:dyDescent="0.2">
      <c r="A84" s="27"/>
      <c r="B84" s="28"/>
      <c r="C84" s="27"/>
      <c r="E84" s="36" t="str">
        <f t="shared" si="4"/>
        <v/>
      </c>
      <c r="F84" s="51" t="str">
        <f t="shared" si="3"/>
        <v/>
      </c>
      <c r="G84" s="37" t="str">
        <f>IF(H84="Not Approved",0,IFERROR(IF(VLOOKUP(H84,'Funding Categories'!$A$3:$D$24,2)="Unit",D84*F84,IF(SUMIFS($E$6:E84,$H$6:H84,H84)&lt;VLOOKUP(H84,'Funding Categories'!$A$3:$D$24,3),D84*F84,IF(E84-(SUMIFS($E$6:E84,$H$6:H84,H84)-VLOOKUP(H84,'Funding Categories'!$A$3:$D$24,3))&lt;0,0,E84-(SUMIFS($E$6:E84,$H$6:H84,H84)-VLOOKUP(H84,'Funding Categories'!$A$3:$D$24,3))))),""))</f>
        <v/>
      </c>
      <c r="H84" s="46"/>
      <c r="I84" s="46"/>
    </row>
    <row r="85" spans="1:9" x14ac:dyDescent="0.2">
      <c r="A85" s="27"/>
      <c r="B85" s="28"/>
      <c r="C85" s="27"/>
      <c r="E85" s="36" t="str">
        <f t="shared" si="4"/>
        <v/>
      </c>
      <c r="F85" s="51" t="str">
        <f t="shared" si="3"/>
        <v/>
      </c>
      <c r="G85" s="37" t="str">
        <f>IF(H85="Not Approved",0,IFERROR(IF(VLOOKUP(H85,'Funding Categories'!$A$3:$D$24,2)="Unit",D85*F85,IF(SUMIFS($E$6:E85,$H$6:H85,H85)&lt;VLOOKUP(H85,'Funding Categories'!$A$3:$D$24,3),D85*F85,IF(E85-(SUMIFS($E$6:E85,$H$6:H85,H85)-VLOOKUP(H85,'Funding Categories'!$A$3:$D$24,3))&lt;0,0,E85-(SUMIFS($E$6:E85,$H$6:H85,H85)-VLOOKUP(H85,'Funding Categories'!$A$3:$D$24,3))))),""))</f>
        <v/>
      </c>
      <c r="H85" s="46"/>
      <c r="I85" s="46"/>
    </row>
    <row r="86" spans="1:9" x14ac:dyDescent="0.2">
      <c r="A86" s="27"/>
      <c r="B86" s="28"/>
      <c r="C86" s="27"/>
      <c r="E86" s="36" t="str">
        <f t="shared" si="4"/>
        <v/>
      </c>
      <c r="F86" s="51" t="str">
        <f t="shared" si="3"/>
        <v/>
      </c>
      <c r="G86" s="37" t="str">
        <f>IF(H86="Not Approved",0,IFERROR(IF(VLOOKUP(H86,'Funding Categories'!$A$3:$D$24,2)="Unit",D86*F86,IF(SUMIFS($E$6:E86,$H$6:H86,H86)&lt;VLOOKUP(H86,'Funding Categories'!$A$3:$D$24,3),D86*F86,IF(E86-(SUMIFS($E$6:E86,$H$6:H86,H86)-VLOOKUP(H86,'Funding Categories'!$A$3:$D$24,3))&lt;0,0,E86-(SUMIFS($E$6:E86,$H$6:H86,H86)-VLOOKUP(H86,'Funding Categories'!$A$3:$D$24,3))))),""))</f>
        <v/>
      </c>
      <c r="H86" s="46"/>
      <c r="I86" s="46"/>
    </row>
    <row r="87" spans="1:9" x14ac:dyDescent="0.2">
      <c r="A87" s="27"/>
      <c r="B87" s="28"/>
      <c r="C87" s="27"/>
      <c r="E87" s="36" t="str">
        <f t="shared" si="4"/>
        <v/>
      </c>
      <c r="F87" s="51" t="str">
        <f t="shared" si="3"/>
        <v/>
      </c>
      <c r="G87" s="37" t="str">
        <f>IF(H87="Not Approved",0,IFERROR(IF(VLOOKUP(H87,'Funding Categories'!$A$3:$D$24,2)="Unit",D87*F87,IF(SUMIFS($E$6:E87,$H$6:H87,H87)&lt;VLOOKUP(H87,'Funding Categories'!$A$3:$D$24,3),D87*F87,IF(E87-(SUMIFS($E$6:E87,$H$6:H87,H87)-VLOOKUP(H87,'Funding Categories'!$A$3:$D$24,3))&lt;0,0,E87-(SUMIFS($E$6:E87,$H$6:H87,H87)-VLOOKUP(H87,'Funding Categories'!$A$3:$D$24,3))))),""))</f>
        <v/>
      </c>
      <c r="H87" s="46"/>
      <c r="I87" s="46"/>
    </row>
    <row r="88" spans="1:9" x14ac:dyDescent="0.2">
      <c r="A88" s="27"/>
      <c r="B88" s="28"/>
      <c r="C88" s="27"/>
      <c r="E88" s="36" t="str">
        <f t="shared" si="4"/>
        <v/>
      </c>
      <c r="F88" s="51" t="str">
        <f t="shared" si="3"/>
        <v/>
      </c>
      <c r="G88" s="37" t="str">
        <f>IF(H88="Not Approved",0,IFERROR(IF(VLOOKUP(H88,'Funding Categories'!$A$3:$D$24,2)="Unit",D88*F88,IF(SUMIFS($E$6:E88,$H$6:H88,H88)&lt;VLOOKUP(H88,'Funding Categories'!$A$3:$D$24,3),D88*F88,IF(E88-(SUMIFS($E$6:E88,$H$6:H88,H88)-VLOOKUP(H88,'Funding Categories'!$A$3:$D$24,3))&lt;0,0,E88-(SUMIFS($E$6:E88,$H$6:H88,H88)-VLOOKUP(H88,'Funding Categories'!$A$3:$D$24,3))))),""))</f>
        <v/>
      </c>
      <c r="H88" s="46"/>
      <c r="I88" s="46"/>
    </row>
    <row r="89" spans="1:9" x14ac:dyDescent="0.2">
      <c r="A89" s="27"/>
      <c r="B89" s="28"/>
      <c r="C89" s="27"/>
      <c r="E89" s="36" t="str">
        <f t="shared" si="4"/>
        <v/>
      </c>
      <c r="F89" s="51" t="str">
        <f t="shared" si="3"/>
        <v/>
      </c>
      <c r="G89" s="37" t="str">
        <f>IF(H89="Not Approved",0,IFERROR(IF(VLOOKUP(H89,'Funding Categories'!$A$3:$D$24,2)="Unit",D89*F89,IF(SUMIFS($E$6:E89,$H$6:H89,H89)&lt;VLOOKUP(H89,'Funding Categories'!$A$3:$D$24,3),D89*F89,IF(E89-(SUMIFS($E$6:E89,$H$6:H89,H89)-VLOOKUP(H89,'Funding Categories'!$A$3:$D$24,3))&lt;0,0,E89-(SUMIFS($E$6:E89,$H$6:H89,H89)-VLOOKUP(H89,'Funding Categories'!$A$3:$D$24,3))))),""))</f>
        <v/>
      </c>
      <c r="H89" s="46"/>
      <c r="I89" s="46"/>
    </row>
    <row r="90" spans="1:9" x14ac:dyDescent="0.2">
      <c r="A90" s="27"/>
      <c r="B90" s="28"/>
      <c r="C90" s="27"/>
      <c r="E90" s="36" t="str">
        <f t="shared" si="4"/>
        <v/>
      </c>
      <c r="F90" s="51" t="str">
        <f t="shared" si="3"/>
        <v/>
      </c>
      <c r="G90" s="37" t="str">
        <f>IF(H90="Not Approved",0,IFERROR(IF(VLOOKUP(H90,'Funding Categories'!$A$3:$D$24,2)="Unit",D90*F90,IF(SUMIFS($E$6:E90,$H$6:H90,H90)&lt;VLOOKUP(H90,'Funding Categories'!$A$3:$D$24,3),D90*F90,IF(E90-(SUMIFS($E$6:E90,$H$6:H90,H90)-VLOOKUP(H90,'Funding Categories'!$A$3:$D$24,3))&lt;0,0,E90-(SUMIFS($E$6:E90,$H$6:H90,H90)-VLOOKUP(H90,'Funding Categories'!$A$3:$D$24,3))))),""))</f>
        <v/>
      </c>
      <c r="H90" s="46"/>
      <c r="I90" s="46"/>
    </row>
    <row r="91" spans="1:9" x14ac:dyDescent="0.2">
      <c r="A91" s="27"/>
      <c r="B91" s="28"/>
      <c r="C91" s="27"/>
      <c r="E91" s="36" t="str">
        <f t="shared" si="4"/>
        <v/>
      </c>
      <c r="F91" s="51" t="str">
        <f t="shared" si="3"/>
        <v/>
      </c>
      <c r="G91" s="37" t="str">
        <f>IF(H91="Not Approved",0,IFERROR(IF(VLOOKUP(H91,'Funding Categories'!$A$3:$D$24,2)="Unit",D91*F91,IF(SUMIFS($E$6:E91,$H$6:H91,H91)&lt;VLOOKUP(H91,'Funding Categories'!$A$3:$D$24,3),D91*F91,IF(E91-(SUMIFS($E$6:E91,$H$6:H91,H91)-VLOOKUP(H91,'Funding Categories'!$A$3:$D$24,3))&lt;0,0,E91-(SUMIFS($E$6:E91,$H$6:H91,H91)-VLOOKUP(H91,'Funding Categories'!$A$3:$D$24,3))))),""))</f>
        <v/>
      </c>
      <c r="H91" s="46"/>
      <c r="I91" s="46"/>
    </row>
    <row r="92" spans="1:9" x14ac:dyDescent="0.2">
      <c r="A92" s="27"/>
      <c r="B92" s="28"/>
      <c r="C92" s="27"/>
      <c r="E92" s="36" t="str">
        <f t="shared" si="4"/>
        <v/>
      </c>
      <c r="F92" s="51" t="str">
        <f t="shared" si="3"/>
        <v/>
      </c>
      <c r="G92" s="37" t="str">
        <f>IF(H92="Not Approved",0,IFERROR(IF(VLOOKUP(H92,'Funding Categories'!$A$3:$D$24,2)="Unit",D92*F92,IF(SUMIFS($E$6:E92,$H$6:H92,H92)&lt;VLOOKUP(H92,'Funding Categories'!$A$3:$D$24,3),D92*F92,IF(E92-(SUMIFS($E$6:E92,$H$6:H92,H92)-VLOOKUP(H92,'Funding Categories'!$A$3:$D$24,3))&lt;0,0,E92-(SUMIFS($E$6:E92,$H$6:H92,H92)-VLOOKUP(H92,'Funding Categories'!$A$3:$D$24,3))))),""))</f>
        <v/>
      </c>
      <c r="H92" s="46"/>
      <c r="I92" s="46"/>
    </row>
    <row r="93" spans="1:9" x14ac:dyDescent="0.2">
      <c r="A93" s="27"/>
      <c r="B93" s="28"/>
      <c r="C93" s="27"/>
      <c r="E93" s="36" t="str">
        <f t="shared" si="4"/>
        <v/>
      </c>
      <c r="F93" s="51" t="str">
        <f t="shared" si="3"/>
        <v/>
      </c>
      <c r="G93" s="37" t="str">
        <f>IF(H93="Not Approved",0,IFERROR(IF(VLOOKUP(H93,'Funding Categories'!$A$3:$D$24,2)="Unit",D93*F93,IF(SUMIFS($E$6:E93,$H$6:H93,H93)&lt;VLOOKUP(H93,'Funding Categories'!$A$3:$D$24,3),D93*F93,IF(E93-(SUMIFS($E$6:E93,$H$6:H93,H93)-VLOOKUP(H93,'Funding Categories'!$A$3:$D$24,3))&lt;0,0,E93-(SUMIFS($E$6:E93,$H$6:H93,H93)-VLOOKUP(H93,'Funding Categories'!$A$3:$D$24,3))))),""))</f>
        <v/>
      </c>
      <c r="H93" s="46"/>
      <c r="I93" s="46"/>
    </row>
    <row r="94" spans="1:9" x14ac:dyDescent="0.2">
      <c r="A94" s="27"/>
      <c r="B94" s="28"/>
      <c r="C94" s="27"/>
      <c r="E94" s="36" t="str">
        <f t="shared" si="4"/>
        <v/>
      </c>
      <c r="F94" s="51" t="str">
        <f t="shared" si="3"/>
        <v/>
      </c>
      <c r="G94" s="37" t="str">
        <f>IF(H94="Not Approved",0,IFERROR(IF(VLOOKUP(H94,'Funding Categories'!$A$3:$D$24,2)="Unit",D94*F94,IF(SUMIFS($E$6:E94,$H$6:H94,H94)&lt;VLOOKUP(H94,'Funding Categories'!$A$3:$D$24,3),D94*F94,IF(E94-(SUMIFS($E$6:E94,$H$6:H94,H94)-VLOOKUP(H94,'Funding Categories'!$A$3:$D$24,3))&lt;0,0,E94-(SUMIFS($E$6:E94,$H$6:H94,H94)-VLOOKUP(H94,'Funding Categories'!$A$3:$D$24,3))))),""))</f>
        <v/>
      </c>
      <c r="H94" s="46"/>
      <c r="I94" s="46"/>
    </row>
    <row r="95" spans="1:9" x14ac:dyDescent="0.2">
      <c r="A95" s="27"/>
      <c r="B95" s="28"/>
      <c r="C95" s="27"/>
      <c r="E95" s="36" t="str">
        <f t="shared" si="4"/>
        <v/>
      </c>
      <c r="F95" s="51" t="str">
        <f t="shared" si="3"/>
        <v/>
      </c>
      <c r="G95" s="37" t="str">
        <f>IF(H95="Not Approved",0,IFERROR(IF(VLOOKUP(H95,'Funding Categories'!$A$3:$D$24,2)="Unit",D95*F95,IF(SUMIFS($E$6:E95,$H$6:H95,H95)&lt;VLOOKUP(H95,'Funding Categories'!$A$3:$D$24,3),D95*F95,IF(E95-(SUMIFS($E$6:E95,$H$6:H95,H95)-VLOOKUP(H95,'Funding Categories'!$A$3:$D$24,3))&lt;0,0,E95-(SUMIFS($E$6:E95,$H$6:H95,H95)-VLOOKUP(H95,'Funding Categories'!$A$3:$D$24,3))))),""))</f>
        <v/>
      </c>
      <c r="H95" s="46"/>
      <c r="I95" s="46"/>
    </row>
    <row r="96" spans="1:9" x14ac:dyDescent="0.2">
      <c r="A96" s="27"/>
      <c r="B96" s="28"/>
      <c r="C96" s="27"/>
      <c r="E96" s="36" t="str">
        <f t="shared" si="4"/>
        <v/>
      </c>
      <c r="F96" s="51" t="str">
        <f t="shared" si="3"/>
        <v/>
      </c>
      <c r="G96" s="37" t="str">
        <f>IF(H96="Not Approved",0,IFERROR(IF(VLOOKUP(H96,'Funding Categories'!$A$3:$D$24,2)="Unit",D96*F96,IF(SUMIFS($E$6:E96,$H$6:H96,H96)&lt;VLOOKUP(H96,'Funding Categories'!$A$3:$D$24,3),D96*F96,IF(E96-(SUMIFS($E$6:E96,$H$6:H96,H96)-VLOOKUP(H96,'Funding Categories'!$A$3:$D$24,3))&lt;0,0,E96-(SUMIFS($E$6:E96,$H$6:H96,H96)-VLOOKUP(H96,'Funding Categories'!$A$3:$D$24,3))))),""))</f>
        <v/>
      </c>
      <c r="H96" s="46"/>
      <c r="I96" s="46"/>
    </row>
    <row r="97" spans="1:9" x14ac:dyDescent="0.2">
      <c r="A97" s="27"/>
      <c r="B97" s="28"/>
      <c r="C97" s="27"/>
      <c r="E97" s="36" t="str">
        <f t="shared" si="4"/>
        <v/>
      </c>
      <c r="F97" s="51" t="str">
        <f t="shared" si="3"/>
        <v/>
      </c>
      <c r="G97" s="37" t="str">
        <f>IF(H97="Not Approved",0,IFERROR(IF(VLOOKUP(H97,'Funding Categories'!$A$3:$D$24,2)="Unit",D97*F97,IF(SUMIFS($E$6:E97,$H$6:H97,H97)&lt;VLOOKUP(H97,'Funding Categories'!$A$3:$D$24,3),D97*F97,IF(E97-(SUMIFS($E$6:E97,$H$6:H97,H97)-VLOOKUP(H97,'Funding Categories'!$A$3:$D$24,3))&lt;0,0,E97-(SUMIFS($E$6:E97,$H$6:H97,H97)-VLOOKUP(H97,'Funding Categories'!$A$3:$D$24,3))))),""))</f>
        <v/>
      </c>
      <c r="H97" s="46"/>
      <c r="I97" s="46"/>
    </row>
    <row r="98" spans="1:9" x14ac:dyDescent="0.2">
      <c r="A98" s="27"/>
      <c r="B98" s="28"/>
      <c r="C98" s="27"/>
      <c r="E98" s="36" t="str">
        <f t="shared" si="4"/>
        <v/>
      </c>
      <c r="F98" s="51" t="str">
        <f t="shared" si="3"/>
        <v/>
      </c>
      <c r="G98" s="37" t="str">
        <f>IF(H98="Not Approved",0,IFERROR(IF(VLOOKUP(H98,'Funding Categories'!$A$3:$D$24,2)="Unit",D98*F98,IF(SUMIFS($E$6:E98,$H$6:H98,H98)&lt;VLOOKUP(H98,'Funding Categories'!$A$3:$D$24,3),D98*F98,IF(E98-(SUMIFS($E$6:E98,$H$6:H98,H98)-VLOOKUP(H98,'Funding Categories'!$A$3:$D$24,3))&lt;0,0,E98-(SUMIFS($E$6:E98,$H$6:H98,H98)-VLOOKUP(H98,'Funding Categories'!$A$3:$D$24,3))))),""))</f>
        <v/>
      </c>
      <c r="H98" s="46"/>
      <c r="I98" s="46"/>
    </row>
    <row r="99" spans="1:9" x14ac:dyDescent="0.2">
      <c r="A99" s="27"/>
      <c r="B99" s="28"/>
      <c r="C99" s="27"/>
      <c r="E99" s="36" t="str">
        <f t="shared" si="4"/>
        <v/>
      </c>
      <c r="F99" s="51" t="str">
        <f t="shared" si="3"/>
        <v/>
      </c>
      <c r="G99" s="37" t="str">
        <f>IF(H99="Not Approved",0,IFERROR(IF(VLOOKUP(H99,'Funding Categories'!$A$3:$D$24,2)="Unit",D99*F99,IF(SUMIFS($E$6:E99,$H$6:H99,H99)&lt;VLOOKUP(H99,'Funding Categories'!$A$3:$D$24,3),D99*F99,IF(E99-(SUMIFS($E$6:E99,$H$6:H99,H99)-VLOOKUP(H99,'Funding Categories'!$A$3:$D$24,3))&lt;0,0,E99-(SUMIFS($E$6:E99,$H$6:H99,H99)-VLOOKUP(H99,'Funding Categories'!$A$3:$D$24,3))))),""))</f>
        <v/>
      </c>
      <c r="H99" s="46"/>
      <c r="I99" s="46"/>
    </row>
    <row r="100" spans="1:9" x14ac:dyDescent="0.2">
      <c r="A100" s="27"/>
      <c r="B100" s="28"/>
      <c r="C100" s="27"/>
      <c r="E100" s="36" t="str">
        <f t="shared" si="4"/>
        <v/>
      </c>
      <c r="F100" s="51" t="str">
        <f t="shared" si="3"/>
        <v/>
      </c>
      <c r="G100" s="37" t="str">
        <f>IF(H100="Not Approved",0,IFERROR(IF(VLOOKUP(H100,'Funding Categories'!$A$3:$D$24,2)="Unit",D100*F100,IF(SUMIFS($E$6:E100,$H$6:H100,H100)&lt;VLOOKUP(H100,'Funding Categories'!$A$3:$D$24,3),D100*F100,IF(E100-(SUMIFS($E$6:E100,$H$6:H100,H100)-VLOOKUP(H100,'Funding Categories'!$A$3:$D$24,3))&lt;0,0,E100-(SUMIFS($E$6:E100,$H$6:H100,H100)-VLOOKUP(H100,'Funding Categories'!$A$3:$D$24,3))))),""))</f>
        <v/>
      </c>
      <c r="H100" s="46"/>
      <c r="I100" s="46"/>
    </row>
    <row r="101" spans="1:9" x14ac:dyDescent="0.2">
      <c r="A101" s="27"/>
      <c r="B101" s="28"/>
      <c r="C101" s="27"/>
      <c r="E101" s="36" t="str">
        <f t="shared" si="4"/>
        <v/>
      </c>
      <c r="F101" s="51" t="str">
        <f t="shared" si="3"/>
        <v/>
      </c>
      <c r="G101" s="37" t="str">
        <f>IF(H101="Not Approved",0,IFERROR(IF(VLOOKUP(H101,'Funding Categories'!$A$3:$D$24,2)="Unit",D101*F101,IF(SUMIFS($E$6:E101,$H$6:H101,H101)&lt;VLOOKUP(H101,'Funding Categories'!$A$3:$D$24,3),D101*F101,IF(E101-(SUMIFS($E$6:E101,$H$6:H101,H101)-VLOOKUP(H101,'Funding Categories'!$A$3:$D$24,3))&lt;0,0,E101-(SUMIFS($E$6:E101,$H$6:H101,H101)-VLOOKUP(H101,'Funding Categories'!$A$3:$D$24,3))))),""))</f>
        <v/>
      </c>
      <c r="H101" s="46"/>
      <c r="I101" s="46"/>
    </row>
    <row r="102" spans="1:9" x14ac:dyDescent="0.2">
      <c r="A102" s="27"/>
      <c r="B102" s="28"/>
      <c r="C102" s="27"/>
      <c r="E102" s="36" t="str">
        <f t="shared" si="4"/>
        <v/>
      </c>
      <c r="F102" s="51" t="str">
        <f t="shared" ref="F102:F116" si="5">IF(H102="","",IF(H102="Not Approved",0,C102))</f>
        <v/>
      </c>
      <c r="G102" s="37" t="str">
        <f>IF(H102="Not Approved",0,IFERROR(IF(VLOOKUP(H102,'Funding Categories'!$A$3:$D$24,2)="Unit",D102*F102,IF(SUMIFS($E$6:E102,$H$6:H102,H102)&lt;VLOOKUP(H102,'Funding Categories'!$A$3:$D$24,3),D102*F102,IF(E102-(SUMIFS($E$6:E102,$H$6:H102,H102)-VLOOKUP(H102,'Funding Categories'!$A$3:$D$24,3))&lt;0,0,E102-(SUMIFS($E$6:E102,$H$6:H102,H102)-VLOOKUP(H102,'Funding Categories'!$A$3:$D$24,3))))),""))</f>
        <v/>
      </c>
      <c r="H102" s="46"/>
      <c r="I102" s="46"/>
    </row>
    <row r="103" spans="1:9" x14ac:dyDescent="0.2">
      <c r="A103" s="27"/>
      <c r="B103" s="28"/>
      <c r="C103" s="27"/>
      <c r="E103" s="36" t="str">
        <f t="shared" si="4"/>
        <v/>
      </c>
      <c r="F103" s="51" t="str">
        <f t="shared" si="5"/>
        <v/>
      </c>
      <c r="G103" s="37" t="str">
        <f>IF(H103="Not Approved",0,IFERROR(IF(VLOOKUP(H103,'Funding Categories'!$A$3:$D$24,2)="Unit",D103*F103,IF(SUMIFS($E$6:E103,$H$6:H103,H103)&lt;VLOOKUP(H103,'Funding Categories'!$A$3:$D$24,3),D103*F103,IF(E103-(SUMIFS($E$6:E103,$H$6:H103,H103)-VLOOKUP(H103,'Funding Categories'!$A$3:$D$24,3))&lt;0,0,E103-(SUMIFS($E$6:E103,$H$6:H103,H103)-VLOOKUP(H103,'Funding Categories'!$A$3:$D$24,3))))),""))</f>
        <v/>
      </c>
      <c r="H103" s="46"/>
      <c r="I103" s="46"/>
    </row>
    <row r="104" spans="1:9" x14ac:dyDescent="0.2">
      <c r="A104" s="27"/>
      <c r="B104" s="28"/>
      <c r="C104" s="27"/>
      <c r="E104" s="36" t="str">
        <f t="shared" si="4"/>
        <v/>
      </c>
      <c r="F104" s="51" t="str">
        <f t="shared" si="5"/>
        <v/>
      </c>
      <c r="G104" s="37" t="str">
        <f>IF(H104="Not Approved",0,IFERROR(IF(VLOOKUP(H104,'Funding Categories'!$A$3:$D$24,2)="Unit",D104*F104,IF(SUMIFS($E$6:E104,$H$6:H104,H104)&lt;VLOOKUP(H104,'Funding Categories'!$A$3:$D$24,3),D104*F104,IF(E104-(SUMIFS($E$6:E104,$H$6:H104,H104)-VLOOKUP(H104,'Funding Categories'!$A$3:$D$24,3))&lt;0,0,E104-(SUMIFS($E$6:E104,$H$6:H104,H104)-VLOOKUP(H104,'Funding Categories'!$A$3:$D$24,3))))),""))</f>
        <v/>
      </c>
      <c r="H104" s="46"/>
      <c r="I104" s="46"/>
    </row>
    <row r="105" spans="1:9" x14ac:dyDescent="0.2">
      <c r="A105" s="27"/>
      <c r="B105" s="28"/>
      <c r="C105" s="27"/>
      <c r="E105" s="36" t="str">
        <f t="shared" si="4"/>
        <v/>
      </c>
      <c r="F105" s="51" t="str">
        <f t="shared" si="5"/>
        <v/>
      </c>
      <c r="G105" s="37" t="str">
        <f>IF(H105="Not Approved",0,IFERROR(IF(VLOOKUP(H105,'Funding Categories'!$A$3:$D$24,2)="Unit",D105*F105,IF(SUMIFS($E$6:E105,$H$6:H105,H105)&lt;VLOOKUP(H105,'Funding Categories'!$A$3:$D$24,3),D105*F105,IF(E105-(SUMIFS($E$6:E105,$H$6:H105,H105)-VLOOKUP(H105,'Funding Categories'!$A$3:$D$24,3))&lt;0,0,E105-(SUMIFS($E$6:E105,$H$6:H105,H105)-VLOOKUP(H105,'Funding Categories'!$A$3:$D$24,3))))),""))</f>
        <v/>
      </c>
      <c r="H105" s="46"/>
      <c r="I105" s="46"/>
    </row>
    <row r="106" spans="1:9" x14ac:dyDescent="0.2">
      <c r="A106" s="27"/>
      <c r="B106" s="28"/>
      <c r="C106" s="27"/>
      <c r="E106" s="36" t="str">
        <f t="shared" si="4"/>
        <v/>
      </c>
      <c r="F106" s="51" t="str">
        <f t="shared" si="5"/>
        <v/>
      </c>
      <c r="G106" s="37" t="str">
        <f>IF(H106="Not Approved",0,IFERROR(IF(VLOOKUP(H106,'Funding Categories'!$A$3:$D$24,2)="Unit",D106*F106,IF(SUMIFS($E$6:E106,$H$6:H106,H106)&lt;VLOOKUP(H106,'Funding Categories'!$A$3:$D$24,3),D106*F106,IF(E106-(SUMIFS($E$6:E106,$H$6:H106,H106)-VLOOKUP(H106,'Funding Categories'!$A$3:$D$24,3))&lt;0,0,E106-(SUMIFS($E$6:E106,$H$6:H106,H106)-VLOOKUP(H106,'Funding Categories'!$A$3:$D$24,3))))),""))</f>
        <v/>
      </c>
      <c r="H106" s="46"/>
      <c r="I106" s="46"/>
    </row>
    <row r="107" spans="1:9" x14ac:dyDescent="0.2">
      <c r="A107" s="27"/>
      <c r="B107" s="28"/>
      <c r="C107" s="27"/>
      <c r="E107" s="36" t="str">
        <f t="shared" si="4"/>
        <v/>
      </c>
      <c r="F107" s="51" t="str">
        <f t="shared" si="5"/>
        <v/>
      </c>
      <c r="G107" s="37" t="str">
        <f>IF(H107="Not Approved",0,IFERROR(IF(VLOOKUP(H107,'Funding Categories'!$A$3:$D$24,2)="Unit",D107*F107,IF(SUMIFS($E$6:E107,$H$6:H107,H107)&lt;VLOOKUP(H107,'Funding Categories'!$A$3:$D$24,3),D107*F107,IF(E107-(SUMIFS($E$6:E107,$H$6:H107,H107)-VLOOKUP(H107,'Funding Categories'!$A$3:$D$24,3))&lt;0,0,E107-(SUMIFS($E$6:E107,$H$6:H107,H107)-VLOOKUP(H107,'Funding Categories'!$A$3:$D$24,3))))),""))</f>
        <v/>
      </c>
      <c r="H107" s="46"/>
      <c r="I107" s="46"/>
    </row>
    <row r="108" spans="1:9" x14ac:dyDescent="0.2">
      <c r="A108" s="27"/>
      <c r="B108" s="28"/>
      <c r="C108" s="27"/>
      <c r="E108" s="36" t="str">
        <f t="shared" si="4"/>
        <v/>
      </c>
      <c r="F108" s="51" t="str">
        <f t="shared" si="5"/>
        <v/>
      </c>
      <c r="G108" s="37" t="str">
        <f>IF(H108="Not Approved",0,IFERROR(IF(VLOOKUP(H108,'Funding Categories'!$A$3:$D$24,2)="Unit",D108*F108,IF(SUMIFS($E$6:E108,$H$6:H108,H108)&lt;VLOOKUP(H108,'Funding Categories'!$A$3:$D$24,3),D108*F108,IF(E108-(SUMIFS($E$6:E108,$H$6:H108,H108)-VLOOKUP(H108,'Funding Categories'!$A$3:$D$24,3))&lt;0,0,E108-(SUMIFS($E$6:E108,$H$6:H108,H108)-VLOOKUP(H108,'Funding Categories'!$A$3:$D$24,3))))),""))</f>
        <v/>
      </c>
      <c r="H108" s="46"/>
      <c r="I108" s="46"/>
    </row>
    <row r="109" spans="1:9" x14ac:dyDescent="0.2">
      <c r="A109" s="27"/>
      <c r="B109" s="28"/>
      <c r="C109" s="27"/>
      <c r="E109" s="36" t="str">
        <f t="shared" si="4"/>
        <v/>
      </c>
      <c r="F109" s="51" t="str">
        <f t="shared" si="5"/>
        <v/>
      </c>
      <c r="G109" s="37" t="str">
        <f>IF(H109="Not Approved",0,IFERROR(IF(VLOOKUP(H109,'Funding Categories'!$A$3:$D$24,2)="Unit",D109*F109,IF(SUMIFS($E$6:E109,$H$6:H109,H109)&lt;VLOOKUP(H109,'Funding Categories'!$A$3:$D$24,3),D109*F109,IF(E109-(SUMIFS($E$6:E109,$H$6:H109,H109)-VLOOKUP(H109,'Funding Categories'!$A$3:$D$24,3))&lt;0,0,E109-(SUMIFS($E$6:E109,$H$6:H109,H109)-VLOOKUP(H109,'Funding Categories'!$A$3:$D$24,3))))),""))</f>
        <v/>
      </c>
      <c r="H109" s="46"/>
      <c r="I109" s="46"/>
    </row>
    <row r="110" spans="1:9" x14ac:dyDescent="0.2">
      <c r="A110" s="27"/>
      <c r="B110" s="28"/>
      <c r="C110" s="27"/>
      <c r="E110" s="36" t="str">
        <f t="shared" si="4"/>
        <v/>
      </c>
      <c r="F110" s="51" t="str">
        <f t="shared" si="5"/>
        <v/>
      </c>
      <c r="G110" s="37" t="str">
        <f>IF(H110="Not Approved",0,IFERROR(IF(VLOOKUP(H110,'Funding Categories'!$A$3:$D$24,2)="Unit",D110*F110,IF(SUMIFS($E$6:E110,$H$6:H110,H110)&lt;VLOOKUP(H110,'Funding Categories'!$A$3:$D$24,3),D110*F110,IF(E110-(SUMIFS($E$6:E110,$H$6:H110,H110)-VLOOKUP(H110,'Funding Categories'!$A$3:$D$24,3))&lt;0,0,E110-(SUMIFS($E$6:E110,$H$6:H110,H110)-VLOOKUP(H110,'Funding Categories'!$A$3:$D$24,3))))),""))</f>
        <v/>
      </c>
      <c r="H110" s="46"/>
      <c r="I110" s="46"/>
    </row>
    <row r="111" spans="1:9" x14ac:dyDescent="0.2">
      <c r="A111" s="27"/>
      <c r="B111" s="28"/>
      <c r="C111" s="27"/>
      <c r="E111" s="36" t="str">
        <f t="shared" si="4"/>
        <v/>
      </c>
      <c r="F111" s="51" t="str">
        <f t="shared" si="5"/>
        <v/>
      </c>
      <c r="G111" s="37" t="str">
        <f>IF(H111="Not Approved",0,IFERROR(IF(VLOOKUP(H111,'Funding Categories'!$A$3:$D$24,2)="Unit",D111*F111,IF(SUMIFS($E$6:E111,$H$6:H111,H111)&lt;VLOOKUP(H111,'Funding Categories'!$A$3:$D$24,3),D111*F111,IF(E111-(SUMIFS($E$6:E111,$H$6:H111,H111)-VLOOKUP(H111,'Funding Categories'!$A$3:$D$24,3))&lt;0,0,E111-(SUMIFS($E$6:E111,$H$6:H111,H111)-VLOOKUP(H111,'Funding Categories'!$A$3:$D$24,3))))),""))</f>
        <v/>
      </c>
      <c r="H111" s="46"/>
      <c r="I111" s="46"/>
    </row>
    <row r="112" spans="1:9" x14ac:dyDescent="0.2">
      <c r="A112" s="27"/>
      <c r="B112" s="28"/>
      <c r="C112" s="27"/>
      <c r="E112" s="36" t="str">
        <f t="shared" si="4"/>
        <v/>
      </c>
      <c r="F112" s="51" t="str">
        <f t="shared" si="5"/>
        <v/>
      </c>
      <c r="G112" s="37" t="str">
        <f>IF(H112="Not Approved",0,IFERROR(IF(VLOOKUP(H112,'Funding Categories'!$A$3:$D$24,2)="Unit",D112*F112,IF(SUMIFS($E$6:E112,$H$6:H112,H112)&lt;VLOOKUP(H112,'Funding Categories'!$A$3:$D$24,3),D112*F112,IF(E112-(SUMIFS($E$6:E112,$H$6:H112,H112)-VLOOKUP(H112,'Funding Categories'!$A$3:$D$24,3))&lt;0,0,E112-(SUMIFS($E$6:E112,$H$6:H112,H112)-VLOOKUP(H112,'Funding Categories'!$A$3:$D$24,3))))),""))</f>
        <v/>
      </c>
      <c r="H112" s="46"/>
      <c r="I112" s="46"/>
    </row>
    <row r="113" spans="1:9" x14ac:dyDescent="0.2">
      <c r="A113" s="27"/>
      <c r="B113" s="28"/>
      <c r="C113" s="27"/>
      <c r="E113" s="36" t="str">
        <f t="shared" si="4"/>
        <v/>
      </c>
      <c r="F113" s="51" t="str">
        <f t="shared" si="5"/>
        <v/>
      </c>
      <c r="G113" s="37" t="str">
        <f>IF(H113="Not Approved",0,IFERROR(IF(VLOOKUP(H113,'Funding Categories'!$A$3:$D$24,2)="Unit",D113*F113,IF(SUMIFS($E$6:E113,$H$6:H113,H113)&lt;VLOOKUP(H113,'Funding Categories'!$A$3:$D$24,3),D113*F113,IF(E113-(SUMIFS($E$6:E113,$H$6:H113,H113)-VLOOKUP(H113,'Funding Categories'!$A$3:$D$24,3))&lt;0,0,E113-(SUMIFS($E$6:E113,$H$6:H113,H113)-VLOOKUP(H113,'Funding Categories'!$A$3:$D$24,3))))),""))</f>
        <v/>
      </c>
      <c r="H113" s="46"/>
      <c r="I113" s="46"/>
    </row>
    <row r="114" spans="1:9" x14ac:dyDescent="0.2">
      <c r="A114" s="27"/>
      <c r="B114" s="28"/>
      <c r="C114" s="27"/>
      <c r="E114" s="36" t="str">
        <f t="shared" si="4"/>
        <v/>
      </c>
      <c r="F114" s="51" t="str">
        <f t="shared" si="5"/>
        <v/>
      </c>
      <c r="G114" s="37" t="str">
        <f>IF(H114="Not Approved",0,IFERROR(IF(VLOOKUP(H114,'Funding Categories'!$A$3:$D$24,2)="Unit",D114*F114,IF(SUMIFS($E$6:E114,$H$6:H114,H114)&lt;VLOOKUP(H114,'Funding Categories'!$A$3:$D$24,3),D114*F114,IF(E114-(SUMIFS($E$6:E114,$H$6:H114,H114)-VLOOKUP(H114,'Funding Categories'!$A$3:$D$24,3))&lt;0,0,E114-(SUMIFS($E$6:E114,$H$6:H114,H114)-VLOOKUP(H114,'Funding Categories'!$A$3:$D$24,3))))),""))</f>
        <v/>
      </c>
      <c r="H114" s="46"/>
      <c r="I114" s="46"/>
    </row>
    <row r="115" spans="1:9" x14ac:dyDescent="0.2">
      <c r="A115" s="27"/>
      <c r="B115" s="28"/>
      <c r="C115" s="27"/>
      <c r="E115" s="36" t="str">
        <f t="shared" si="4"/>
        <v/>
      </c>
      <c r="F115" s="51" t="str">
        <f t="shared" si="5"/>
        <v/>
      </c>
      <c r="G115" s="37" t="str">
        <f>IF(H115="Not Approved",0,IFERROR(IF(VLOOKUP(H115,'Funding Categories'!$A$3:$D$24,2)="Unit",D115*F115,IF(SUMIFS($E$6:E115,$H$6:H115,H115)&lt;VLOOKUP(H115,'Funding Categories'!$A$3:$D$24,3),D115*F115,IF(E115-(SUMIFS($E$6:E115,$H$6:H115,H115)-VLOOKUP(H115,'Funding Categories'!$A$3:$D$24,3))&lt;0,0,E115-(SUMIFS($E$6:E115,$H$6:H115,H115)-VLOOKUP(H115,'Funding Categories'!$A$3:$D$24,3))))),""))</f>
        <v/>
      </c>
      <c r="H115" s="46"/>
      <c r="I115" s="46"/>
    </row>
    <row r="116" spans="1:9" x14ac:dyDescent="0.2">
      <c r="A116" s="27"/>
      <c r="B116" s="28"/>
      <c r="C116" s="27"/>
      <c r="E116" s="36" t="str">
        <f t="shared" si="4"/>
        <v/>
      </c>
      <c r="F116" s="51" t="str">
        <f t="shared" si="5"/>
        <v/>
      </c>
      <c r="G116" s="37" t="str">
        <f>IF(H116="Not Approved",0,IFERROR(IF(VLOOKUP(H116,'Funding Categories'!$A$3:$D$24,2)="Unit",D116*F116,IF(SUMIFS($E$6:E116,$H$6:H116,H116)&lt;VLOOKUP(H116,'Funding Categories'!$A$3:$D$24,3),D116*F116,IF(E116-(SUMIFS($E$6:E116,$H$6:H116,H116)-VLOOKUP(H116,'Funding Categories'!$A$3:$D$24,3))&lt;0,0,E116-(SUMIFS($E$6:E116,$H$6:H116,H116)-VLOOKUP(H116,'Funding Categories'!$A$3:$D$24,3))))),""))</f>
        <v/>
      </c>
      <c r="H116" s="46"/>
      <c r="I116" s="46"/>
    </row>
    <row r="117" spans="1:9" x14ac:dyDescent="0.2">
      <c r="A117" s="27"/>
      <c r="B117" s="28"/>
      <c r="C117" s="27"/>
      <c r="E117" s="36" t="str">
        <f t="shared" ref="E117:E130" si="6">IF(OR(C117="",D117=""),"",C117*D117)</f>
        <v/>
      </c>
      <c r="F117" s="51" t="str">
        <f t="shared" ref="F117:F130" si="7">IF(H117="","",IF(H117="Not Approved",0,C117))</f>
        <v/>
      </c>
      <c r="G117" s="37" t="str">
        <f>IF(H117="Not Approved",0,IFERROR(IF(VLOOKUP(H117,'Funding Categories'!$A$3:$D$24,2)="Unit",D117*F117,IF(SUMIFS($E$6:E117,$H$6:H117,H117)&lt;VLOOKUP(H117,'Funding Categories'!$A$3:$D$24,3),D117*F117,IF(E117-(SUMIFS($E$6:E117,$H$6:H117,H117)-VLOOKUP(H117,'Funding Categories'!$A$3:$D$24,3))&lt;0,0,E117-(SUMIFS($E$6:E117,$H$6:H117,H117)-VLOOKUP(H117,'Funding Categories'!$A$3:$D$24,3))))),""))</f>
        <v/>
      </c>
      <c r="H117" s="46"/>
      <c r="I117" s="46"/>
    </row>
    <row r="118" spans="1:9" x14ac:dyDescent="0.2">
      <c r="A118" s="27"/>
      <c r="B118" s="28"/>
      <c r="C118" s="27"/>
      <c r="E118" s="36" t="str">
        <f t="shared" si="6"/>
        <v/>
      </c>
      <c r="F118" s="51" t="str">
        <f t="shared" si="7"/>
        <v/>
      </c>
      <c r="G118" s="37" t="str">
        <f>IF(H118="Not Approved",0,IFERROR(IF(VLOOKUP(H118,'Funding Categories'!$A$3:$D$24,2)="Unit",D118*F118,IF(SUMIFS($E$6:E118,$H$6:H118,H118)&lt;VLOOKUP(H118,'Funding Categories'!$A$3:$D$24,3),D118*F118,IF(E118-(SUMIFS($E$6:E118,$H$6:H118,H118)-VLOOKUP(H118,'Funding Categories'!$A$3:$D$24,3))&lt;0,0,E118-(SUMIFS($E$6:E118,$H$6:H118,H118)-VLOOKUP(H118,'Funding Categories'!$A$3:$D$24,3))))),""))</f>
        <v/>
      </c>
      <c r="H118" s="46"/>
      <c r="I118" s="46"/>
    </row>
    <row r="119" spans="1:9" x14ac:dyDescent="0.2">
      <c r="A119" s="27"/>
      <c r="B119" s="28"/>
      <c r="C119" s="27"/>
      <c r="E119" s="36" t="str">
        <f t="shared" si="6"/>
        <v/>
      </c>
      <c r="F119" s="51" t="str">
        <f t="shared" si="7"/>
        <v/>
      </c>
      <c r="G119" s="37" t="str">
        <f>IF(H119="Not Approved",0,IFERROR(IF(VLOOKUP(H119,'Funding Categories'!$A$3:$D$24,2)="Unit",D119*F119,IF(SUMIFS($E$6:E119,$H$6:H119,H119)&lt;VLOOKUP(H119,'Funding Categories'!$A$3:$D$24,3),D119*F119,IF(E119-(SUMIFS($E$6:E119,$H$6:H119,H119)-VLOOKUP(H119,'Funding Categories'!$A$3:$D$24,3))&lt;0,0,E119-(SUMIFS($E$6:E119,$H$6:H119,H119)-VLOOKUP(H119,'Funding Categories'!$A$3:$D$24,3))))),""))</f>
        <v/>
      </c>
      <c r="H119" s="46"/>
      <c r="I119" s="46"/>
    </row>
    <row r="120" spans="1:9" x14ac:dyDescent="0.2">
      <c r="A120" s="27"/>
      <c r="B120" s="28"/>
      <c r="C120" s="27"/>
      <c r="E120" s="36" t="str">
        <f t="shared" si="6"/>
        <v/>
      </c>
      <c r="F120" s="51" t="str">
        <f t="shared" si="7"/>
        <v/>
      </c>
      <c r="G120" s="37" t="str">
        <f>IF(H120="Not Approved",0,IFERROR(IF(VLOOKUP(H120,'Funding Categories'!$A$3:$D$24,2)="Unit",D120*F120,IF(SUMIFS($E$6:E120,$H$6:H120,H120)&lt;VLOOKUP(H120,'Funding Categories'!$A$3:$D$24,3),D120*F120,IF(E120-(SUMIFS($E$6:E120,$H$6:H120,H120)-VLOOKUP(H120,'Funding Categories'!$A$3:$D$24,3))&lt;0,0,E120-(SUMIFS($E$6:E120,$H$6:H120,H120)-VLOOKUP(H120,'Funding Categories'!$A$3:$D$24,3))))),""))</f>
        <v/>
      </c>
      <c r="H120" s="46"/>
      <c r="I120" s="46"/>
    </row>
    <row r="121" spans="1:9" x14ac:dyDescent="0.2">
      <c r="A121" s="27"/>
      <c r="B121" s="28"/>
      <c r="C121" s="27"/>
      <c r="E121" s="36" t="str">
        <f t="shared" si="6"/>
        <v/>
      </c>
      <c r="F121" s="51" t="str">
        <f t="shared" si="7"/>
        <v/>
      </c>
      <c r="G121" s="37" t="str">
        <f>IF(H121="Not Approved",0,IFERROR(IF(VLOOKUP(H121,'Funding Categories'!$A$3:$D$24,2)="Unit",D121*F121,IF(SUMIFS($E$6:E121,$H$6:H121,H121)&lt;VLOOKUP(H121,'Funding Categories'!$A$3:$D$24,3),D121*F121,IF(E121-(SUMIFS($E$6:E121,$H$6:H121,H121)-VLOOKUP(H121,'Funding Categories'!$A$3:$D$24,3))&lt;0,0,E121-(SUMIFS($E$6:E121,$H$6:H121,H121)-VLOOKUP(H121,'Funding Categories'!$A$3:$D$24,3))))),""))</f>
        <v/>
      </c>
      <c r="H121" s="46"/>
      <c r="I121" s="46"/>
    </row>
    <row r="122" spans="1:9" x14ac:dyDescent="0.2">
      <c r="A122" s="27"/>
      <c r="B122" s="28"/>
      <c r="C122" s="27"/>
      <c r="E122" s="36" t="str">
        <f t="shared" si="6"/>
        <v/>
      </c>
      <c r="F122" s="51" t="str">
        <f t="shared" si="7"/>
        <v/>
      </c>
      <c r="G122" s="37" t="str">
        <f>IF(H122="Not Approved",0,IFERROR(IF(VLOOKUP(H122,'Funding Categories'!$A$3:$D$24,2)="Unit",D122*F122,IF(SUMIFS($E$6:E122,$H$6:H122,H122)&lt;VLOOKUP(H122,'Funding Categories'!$A$3:$D$24,3),D122*F122,IF(E122-(SUMIFS($E$6:E122,$H$6:H122,H122)-VLOOKUP(H122,'Funding Categories'!$A$3:$D$24,3))&lt;0,0,E122-(SUMIFS($E$6:E122,$H$6:H122,H122)-VLOOKUP(H122,'Funding Categories'!$A$3:$D$24,3))))),""))</f>
        <v/>
      </c>
      <c r="H122" s="46"/>
      <c r="I122" s="46"/>
    </row>
    <row r="123" spans="1:9" x14ac:dyDescent="0.2">
      <c r="A123" s="27"/>
      <c r="B123" s="28"/>
      <c r="C123" s="27"/>
      <c r="E123" s="36" t="str">
        <f t="shared" si="6"/>
        <v/>
      </c>
      <c r="F123" s="51" t="str">
        <f t="shared" si="7"/>
        <v/>
      </c>
      <c r="G123" s="37" t="str">
        <f>IF(H123="Not Approved",0,IFERROR(IF(VLOOKUP(H123,'Funding Categories'!$A$3:$D$24,2)="Unit",D123*F123,IF(SUMIFS($E$6:E123,$H$6:H123,H123)&lt;VLOOKUP(H123,'Funding Categories'!$A$3:$D$24,3),D123*F123,IF(E123-(SUMIFS($E$6:E123,$H$6:H123,H123)-VLOOKUP(H123,'Funding Categories'!$A$3:$D$24,3))&lt;0,0,E123-(SUMIFS($E$6:E123,$H$6:H123,H123)-VLOOKUP(H123,'Funding Categories'!$A$3:$D$24,3))))),""))</f>
        <v/>
      </c>
      <c r="H123" s="46"/>
      <c r="I123" s="46"/>
    </row>
    <row r="124" spans="1:9" x14ac:dyDescent="0.2">
      <c r="A124" s="27"/>
      <c r="B124" s="28"/>
      <c r="C124" s="27"/>
      <c r="E124" s="36" t="str">
        <f t="shared" si="6"/>
        <v/>
      </c>
      <c r="F124" s="51" t="str">
        <f t="shared" si="7"/>
        <v/>
      </c>
      <c r="G124" s="37" t="str">
        <f>IF(H124="Not Approved",0,IFERROR(IF(VLOOKUP(H124,'Funding Categories'!$A$3:$D$24,2)="Unit",D124*F124,IF(SUMIFS($E$6:E124,$H$6:H124,H124)&lt;VLOOKUP(H124,'Funding Categories'!$A$3:$D$24,3),D124*F124,IF(E124-(SUMIFS($E$6:E124,$H$6:H124,H124)-VLOOKUP(H124,'Funding Categories'!$A$3:$D$24,3))&lt;0,0,E124-(SUMIFS($E$6:E124,$H$6:H124,H124)-VLOOKUP(H124,'Funding Categories'!$A$3:$D$24,3))))),""))</f>
        <v/>
      </c>
      <c r="H124" s="46"/>
      <c r="I124" s="46"/>
    </row>
    <row r="125" spans="1:9" x14ac:dyDescent="0.2">
      <c r="A125" s="27"/>
      <c r="B125" s="28"/>
      <c r="C125" s="27"/>
      <c r="E125" s="36" t="str">
        <f t="shared" si="6"/>
        <v/>
      </c>
      <c r="F125" s="51" t="str">
        <f t="shared" si="7"/>
        <v/>
      </c>
      <c r="G125" s="37" t="str">
        <f>IF(H125="Not Approved",0,IFERROR(IF(VLOOKUP(H125,'Funding Categories'!$A$3:$D$24,2)="Unit",D125*F125,IF(SUMIFS($E$6:E125,$H$6:H125,H125)&lt;VLOOKUP(H125,'Funding Categories'!$A$3:$D$24,3),D125*F125,IF(E125-(SUMIFS($E$6:E125,$H$6:H125,H125)-VLOOKUP(H125,'Funding Categories'!$A$3:$D$24,3))&lt;0,0,E125-(SUMIFS($E$6:E125,$H$6:H125,H125)-VLOOKUP(H125,'Funding Categories'!$A$3:$D$24,3))))),""))</f>
        <v/>
      </c>
      <c r="H125" s="46"/>
      <c r="I125" s="46"/>
    </row>
    <row r="126" spans="1:9" x14ac:dyDescent="0.2">
      <c r="A126" s="27"/>
      <c r="B126" s="28"/>
      <c r="C126" s="27"/>
      <c r="E126" s="36" t="str">
        <f t="shared" si="6"/>
        <v/>
      </c>
      <c r="F126" s="51" t="str">
        <f t="shared" si="7"/>
        <v/>
      </c>
      <c r="G126" s="37" t="str">
        <f>IF(H126="Not Approved",0,IFERROR(IF(VLOOKUP(H126,'Funding Categories'!$A$3:$D$24,2)="Unit",D126*F126,IF(SUMIFS($E$6:E126,$H$6:H126,H126)&lt;VLOOKUP(H126,'Funding Categories'!$A$3:$D$24,3),D126*F126,IF(E126-(SUMIFS($E$6:E126,$H$6:H126,H126)-VLOOKUP(H126,'Funding Categories'!$A$3:$D$24,3))&lt;0,0,E126-(SUMIFS($E$6:E126,$H$6:H126,H126)-VLOOKUP(H126,'Funding Categories'!$A$3:$D$24,3))))),""))</f>
        <v/>
      </c>
      <c r="H126" s="46"/>
      <c r="I126" s="46"/>
    </row>
    <row r="127" spans="1:9" x14ac:dyDescent="0.2">
      <c r="A127" s="27"/>
      <c r="B127" s="28"/>
      <c r="C127" s="27"/>
      <c r="E127" s="36" t="str">
        <f t="shared" si="6"/>
        <v/>
      </c>
      <c r="F127" s="51" t="str">
        <f t="shared" si="7"/>
        <v/>
      </c>
      <c r="G127" s="37" t="str">
        <f>IF(H127="Not Approved",0,IFERROR(IF(VLOOKUP(H127,'Funding Categories'!$A$3:$D$24,2)="Unit",D127*F127,IF(SUMIFS($E$6:E127,$H$6:H127,H127)&lt;VLOOKUP(H127,'Funding Categories'!$A$3:$D$24,3),D127*F127,IF(E127-(SUMIFS($E$6:E127,$H$6:H127,H127)-VLOOKUP(H127,'Funding Categories'!$A$3:$D$24,3))&lt;0,0,E127-(SUMIFS($E$6:E127,$H$6:H127,H127)-VLOOKUP(H127,'Funding Categories'!$A$3:$D$24,3))))),""))</f>
        <v/>
      </c>
      <c r="H127" s="46"/>
      <c r="I127" s="46"/>
    </row>
    <row r="128" spans="1:9" x14ac:dyDescent="0.2">
      <c r="A128" s="27"/>
      <c r="B128" s="28"/>
      <c r="C128" s="27"/>
      <c r="E128" s="36" t="str">
        <f t="shared" si="6"/>
        <v/>
      </c>
      <c r="F128" s="51" t="str">
        <f t="shared" si="7"/>
        <v/>
      </c>
      <c r="G128" s="37" t="str">
        <f>IF(H128="Not Approved",0,IFERROR(IF(VLOOKUP(H128,'Funding Categories'!$A$3:$D$24,2)="Unit",D128*F128,IF(SUMIFS($E$6:E128,$H$6:H128,H128)&lt;VLOOKUP(H128,'Funding Categories'!$A$3:$D$24,3),D128*F128,IF(E128-(SUMIFS($E$6:E128,$H$6:H128,H128)-VLOOKUP(H128,'Funding Categories'!$A$3:$D$24,3))&lt;0,0,E128-(SUMIFS($E$6:E128,$H$6:H128,H128)-VLOOKUP(H128,'Funding Categories'!$A$3:$D$24,3))))),""))</f>
        <v/>
      </c>
      <c r="H128" s="46"/>
      <c r="I128" s="46"/>
    </row>
    <row r="129" spans="1:9" x14ac:dyDescent="0.2">
      <c r="A129" s="27"/>
      <c r="B129" s="28"/>
      <c r="C129" s="27"/>
      <c r="E129" s="36" t="str">
        <f t="shared" si="6"/>
        <v/>
      </c>
      <c r="F129" s="51" t="str">
        <f t="shared" si="7"/>
        <v/>
      </c>
      <c r="G129" s="37" t="str">
        <f>IF(H129="Not Approved",0,IFERROR(IF(VLOOKUP(H129,'Funding Categories'!$A$3:$D$24,2)="Unit",D129*F129,IF(SUMIFS($E$6:E129,$H$6:H129,H129)&lt;VLOOKUP(H129,'Funding Categories'!$A$3:$D$24,3),D129*F129,IF(E129-(SUMIFS($E$6:E129,$H$6:H129,H129)-VLOOKUP(H129,'Funding Categories'!$A$3:$D$24,3))&lt;0,0,E129-(SUMIFS($E$6:E129,$H$6:H129,H129)-VLOOKUP(H129,'Funding Categories'!$A$3:$D$24,3))))),""))</f>
        <v/>
      </c>
      <c r="H129" s="46"/>
      <c r="I129" s="46"/>
    </row>
    <row r="130" spans="1:9" x14ac:dyDescent="0.2">
      <c r="A130" s="27"/>
      <c r="B130" s="28"/>
      <c r="C130" s="27"/>
      <c r="E130" s="36" t="str">
        <f t="shared" si="6"/>
        <v/>
      </c>
      <c r="F130" s="51" t="str">
        <f t="shared" si="7"/>
        <v/>
      </c>
      <c r="G130" s="37" t="str">
        <f>IF(H130="Not Approved",0,IFERROR(IF(VLOOKUP(H130,'Funding Categories'!$A$3:$D$24,2)="Unit",D130*F130,IF(SUMIFS($E$6:E130,$H$6:H130,H130)&lt;VLOOKUP(H130,'Funding Categories'!$A$3:$D$24,3),D130*F130,IF(E130-(SUMIFS($E$6:E130,$H$6:H130,H130)-VLOOKUP(H130,'Funding Categories'!$A$3:$D$24,3))&lt;0,0,E130-(SUMIFS($E$6:E130,$H$6:H130,H130)-VLOOKUP(H130,'Funding Categories'!$A$3:$D$24,3))))),""))</f>
        <v/>
      </c>
      <c r="H130" s="46"/>
      <c r="I130" s="46"/>
    </row>
  </sheetData>
  <sheetProtection password="8401" sheet="1" objects="1" scenarios="1" selectLockedCells="1"/>
  <mergeCells count="4">
    <mergeCell ref="A1:I1"/>
    <mergeCell ref="A2:I2"/>
    <mergeCell ref="A3:I3"/>
    <mergeCell ref="A4:I4"/>
  </mergeCells>
  <phoneticPr fontId="7" type="noConversion"/>
  <dataValidations count="1">
    <dataValidation type="list" allowBlank="1" showInputMessage="1" showErrorMessage="1" sqref="I6:I130">
      <formula1>"Yes, No"</formula1>
    </dataValidation>
  </dataValidations>
  <pageMargins left="0.25" right="0.25" top="0.5" bottom="0.5" header="0.3" footer="0.3"/>
  <pageSetup scale="63" fitToHeight="2"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Categories'!$A$3:$A$24</xm:f>
          </x14:formula1>
          <xm:sqref>H6:H130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6"/>
  <sheetViews>
    <sheetView workbookViewId="0">
      <selection activeCell="D20" sqref="D20"/>
    </sheetView>
  </sheetViews>
  <sheetFormatPr baseColWidth="10" defaultColWidth="0" defaultRowHeight="16" zeroHeight="1" x14ac:dyDescent="0.2"/>
  <cols>
    <col min="1" max="1" width="23.33203125" style="1" customWidth="1"/>
    <col min="2" max="2" width="23.33203125" style="38" customWidth="1"/>
    <col min="3" max="3" width="23.33203125" style="20" customWidth="1"/>
    <col min="4" max="4" width="23.33203125" style="53" customWidth="1"/>
    <col min="5" max="16384" width="10.83203125" style="1" hidden="1"/>
  </cols>
  <sheetData>
    <row r="1" spans="1:4" ht="65" customHeight="1" x14ac:dyDescent="0.2">
      <c r="A1" s="55" t="s">
        <v>43</v>
      </c>
      <c r="B1" s="55"/>
      <c r="C1" s="55"/>
      <c r="D1" s="55"/>
    </row>
    <row r="2" spans="1:4" s="34" customFormat="1" ht="40" customHeight="1" x14ac:dyDescent="0.25">
      <c r="A2" s="32" t="s">
        <v>8</v>
      </c>
      <c r="B2" s="48" t="s">
        <v>56</v>
      </c>
      <c r="C2" s="33" t="s">
        <v>52</v>
      </c>
      <c r="D2" s="52" t="s">
        <v>54</v>
      </c>
    </row>
    <row r="3" spans="1:4" x14ac:dyDescent="0.2">
      <c r="A3" s="1" t="s">
        <v>15</v>
      </c>
      <c r="B3" s="38" t="s">
        <v>46</v>
      </c>
      <c r="C3" s="20">
        <v>150</v>
      </c>
      <c r="D3" s="53">
        <f>IF(SUMIFS('Detail Sheet'!G:G,'Detail Sheet'!H:H,'Funding Categories'!A3)=0, "",SUMIFS('Detail Sheet'!G:G,'Detail Sheet'!H:H,'Funding Categories'!A3))</f>
        <v>1200</v>
      </c>
    </row>
    <row r="4" spans="1:4" x14ac:dyDescent="0.2">
      <c r="A4" s="1" t="s">
        <v>19</v>
      </c>
      <c r="C4" s="49">
        <v>10000000</v>
      </c>
      <c r="D4" s="53" t="str">
        <f>IF(SUMIFS('Detail Sheet'!G:G,'Detail Sheet'!H:H,'Funding Categories'!A4)=0, "",SUMIFS('Detail Sheet'!G:G,'Detail Sheet'!H:H,'Funding Categories'!A4))</f>
        <v/>
      </c>
    </row>
    <row r="5" spans="1:4" x14ac:dyDescent="0.2">
      <c r="A5" s="1" t="s">
        <v>20</v>
      </c>
      <c r="B5" s="38" t="s">
        <v>47</v>
      </c>
      <c r="C5" s="22">
        <v>400</v>
      </c>
      <c r="D5" s="53">
        <f>IF(SUMIFS('Detail Sheet'!G:G,'Detail Sheet'!H:H,'Funding Categories'!A5)=0, "",SUMIFS('Detail Sheet'!G:G,'Detail Sheet'!H:H,'Funding Categories'!A5))</f>
        <v>400</v>
      </c>
    </row>
    <row r="6" spans="1:4" x14ac:dyDescent="0.2">
      <c r="A6" s="1" t="s">
        <v>21</v>
      </c>
      <c r="B6" s="38" t="s">
        <v>47</v>
      </c>
      <c r="C6" s="22">
        <v>3000</v>
      </c>
      <c r="D6" s="53" t="str">
        <f>IF(SUMIFS('Detail Sheet'!G:G,'Detail Sheet'!H:H,'Funding Categories'!A6)=0, "",SUMIFS('Detail Sheet'!G:G,'Detail Sheet'!H:H,'Funding Categories'!A6))</f>
        <v/>
      </c>
    </row>
    <row r="7" spans="1:4" x14ac:dyDescent="0.2">
      <c r="A7" s="1" t="s">
        <v>22</v>
      </c>
      <c r="B7" s="38" t="s">
        <v>47</v>
      </c>
      <c r="C7" s="22">
        <v>2000</v>
      </c>
      <c r="D7" s="53" t="str">
        <f>IF(SUMIFS('Detail Sheet'!G:G,'Detail Sheet'!H:H,'Funding Categories'!A7)=0, "",SUMIFS('Detail Sheet'!G:G,'Detail Sheet'!H:H,'Funding Categories'!A7))</f>
        <v/>
      </c>
    </row>
    <row r="8" spans="1:4" x14ac:dyDescent="0.2">
      <c r="A8" s="1" t="s">
        <v>18</v>
      </c>
      <c r="B8" s="38" t="s">
        <v>47</v>
      </c>
      <c r="C8" s="22">
        <v>700</v>
      </c>
      <c r="D8" s="53">
        <f>IF(SUMIFS('Detail Sheet'!G:G,'Detail Sheet'!H:H,'Funding Categories'!A8)=0, "",SUMIFS('Detail Sheet'!G:G,'Detail Sheet'!H:H,'Funding Categories'!A8))</f>
        <v>260</v>
      </c>
    </row>
    <row r="9" spans="1:4" x14ac:dyDescent="0.2">
      <c r="A9" s="1" t="s">
        <v>29</v>
      </c>
      <c r="B9" s="38" t="s">
        <v>47</v>
      </c>
      <c r="C9" s="22">
        <v>15000</v>
      </c>
      <c r="D9" s="53" t="str">
        <f>IF(SUMIFS('Detail Sheet'!G:G,'Detail Sheet'!H:H,'Funding Categories'!A9)=0, "",SUMIFS('Detail Sheet'!G:G,'Detail Sheet'!H:H,'Funding Categories'!A9))</f>
        <v/>
      </c>
    </row>
    <row r="10" spans="1:4" x14ac:dyDescent="0.2">
      <c r="A10" s="1" t="s">
        <v>17</v>
      </c>
      <c r="B10" s="38" t="s">
        <v>47</v>
      </c>
      <c r="C10" s="22">
        <v>3500</v>
      </c>
      <c r="D10" s="53">
        <f>IF(SUMIFS('Detail Sheet'!G:G,'Detail Sheet'!H:H,'Funding Categories'!A10)=0, "",SUMIFS('Detail Sheet'!G:G,'Detail Sheet'!H:H,'Funding Categories'!A10))</f>
        <v>2000</v>
      </c>
    </row>
    <row r="11" spans="1:4" x14ac:dyDescent="0.2">
      <c r="A11" s="1" t="s">
        <v>64</v>
      </c>
      <c r="B11" s="38" t="s">
        <v>47</v>
      </c>
      <c r="C11" s="20">
        <v>300</v>
      </c>
      <c r="D11" s="53">
        <f>IF(SUMIFS('Detail Sheet'!G:G,'Detail Sheet'!H:H,'Funding Categories'!A11)=0, "",SUMIFS('Detail Sheet'!G:G,'Detail Sheet'!H:H,'Funding Categories'!A11))</f>
        <v>300</v>
      </c>
    </row>
    <row r="12" spans="1:4" x14ac:dyDescent="0.2">
      <c r="A12" s="1" t="s">
        <v>13</v>
      </c>
      <c r="B12" s="38" t="s">
        <v>46</v>
      </c>
      <c r="C12" s="22">
        <v>100</v>
      </c>
      <c r="D12" s="53">
        <f>IF(SUMIFS('Detail Sheet'!G:G,'Detail Sheet'!H:H,'Funding Categories'!A12)=0, "",SUMIFS('Detail Sheet'!G:G,'Detail Sheet'!H:H,'Funding Categories'!A12))</f>
        <v>600</v>
      </c>
    </row>
    <row r="13" spans="1:4" x14ac:dyDescent="0.2">
      <c r="A13" s="1" t="s">
        <v>14</v>
      </c>
      <c r="B13" s="38" t="s">
        <v>46</v>
      </c>
      <c r="C13" s="21">
        <v>0.53500000000000003</v>
      </c>
      <c r="D13" s="53">
        <f>IF(SUMIFS('Detail Sheet'!G:G,'Detail Sheet'!H:H,'Funding Categories'!A13)=0, "",SUMIFS('Detail Sheet'!G:G,'Detail Sheet'!H:H,'Funding Categories'!A13))</f>
        <v>240.75</v>
      </c>
    </row>
    <row r="14" spans="1:4" x14ac:dyDescent="0.2">
      <c r="A14" s="1" t="s">
        <v>23</v>
      </c>
      <c r="B14" s="38" t="s">
        <v>47</v>
      </c>
      <c r="C14" s="20">
        <v>8000</v>
      </c>
      <c r="D14" s="53" t="str">
        <f>IF(SUMIFS('Detail Sheet'!G:G,'Detail Sheet'!H:H,'Funding Categories'!A14)=0, "",SUMIFS('Detail Sheet'!G:G,'Detail Sheet'!H:H,'Funding Categories'!A14))</f>
        <v/>
      </c>
    </row>
    <row r="15" spans="1:4" x14ac:dyDescent="0.2">
      <c r="A15" s="1" t="s">
        <v>24</v>
      </c>
      <c r="B15" s="38" t="s">
        <v>47</v>
      </c>
      <c r="C15" s="20">
        <v>200</v>
      </c>
      <c r="D15" s="53" t="str">
        <f>IF(SUMIFS('Detail Sheet'!G:G,'Detail Sheet'!H:H,'Funding Categories'!A15)=0, "",SUMIFS('Detail Sheet'!G:G,'Detail Sheet'!H:H,'Funding Categories'!A15))</f>
        <v/>
      </c>
    </row>
    <row r="16" spans="1:4" x14ac:dyDescent="0.2">
      <c r="A16" s="1" t="s">
        <v>10</v>
      </c>
      <c r="C16" s="49">
        <v>10000000</v>
      </c>
      <c r="D16" s="53">
        <f>IF(SUMIFS('Detail Sheet'!G:G,'Detail Sheet'!H:H,'Funding Categories'!A16)=0, "",SUMIFS('Detail Sheet'!G:G,'Detail Sheet'!H:H,'Funding Categories'!A16))</f>
        <v>200</v>
      </c>
    </row>
    <row r="17" spans="1:4" x14ac:dyDescent="0.2">
      <c r="A17" s="1" t="s">
        <v>25</v>
      </c>
      <c r="B17" s="38" t="s">
        <v>47</v>
      </c>
      <c r="C17" s="20">
        <v>300</v>
      </c>
      <c r="D17" s="53" t="str">
        <f>IF(SUMIFS('Detail Sheet'!G:G,'Detail Sheet'!H:H,'Funding Categories'!A17)=0, "",SUMIFS('Detail Sheet'!G:G,'Detail Sheet'!H:H,'Funding Categories'!A17))</f>
        <v/>
      </c>
    </row>
    <row r="18" spans="1:4" x14ac:dyDescent="0.2">
      <c r="A18" s="1" t="s">
        <v>26</v>
      </c>
      <c r="B18" s="38" t="s">
        <v>47</v>
      </c>
      <c r="C18" s="20">
        <v>40000</v>
      </c>
      <c r="D18" s="53" t="str">
        <f>IF(SUMIFS('Detail Sheet'!G:G,'Detail Sheet'!H:H,'Funding Categories'!A18)=0, "",SUMIFS('Detail Sheet'!G:G,'Detail Sheet'!H:H,'Funding Categories'!A18))</f>
        <v/>
      </c>
    </row>
    <row r="19" spans="1:4" x14ac:dyDescent="0.2">
      <c r="A19" s="1" t="s">
        <v>27</v>
      </c>
      <c r="B19" s="38" t="s">
        <v>47</v>
      </c>
      <c r="C19" s="20">
        <v>200</v>
      </c>
      <c r="D19" s="53" t="str">
        <f>IF(SUMIFS('Detail Sheet'!G:G,'Detail Sheet'!H:H,'Funding Categories'!A19)=0, "",SUMIFS('Detail Sheet'!G:G,'Detail Sheet'!H:H,'Funding Categories'!A19))</f>
        <v/>
      </c>
    </row>
    <row r="20" spans="1:4" x14ac:dyDescent="0.2">
      <c r="A20" s="1" t="s">
        <v>12</v>
      </c>
      <c r="B20" s="38" t="s">
        <v>46</v>
      </c>
      <c r="C20" s="20">
        <v>150</v>
      </c>
      <c r="D20" s="53">
        <f>IF(SUMIFS('Detail Sheet'!G:G,'Detail Sheet'!H:H,'Funding Categories'!A20)=0, "",SUMIFS('Detail Sheet'!G:G,'Detail Sheet'!H:H,'Funding Categories'!A20))</f>
        <v>600</v>
      </c>
    </row>
    <row r="21" spans="1:4" x14ac:dyDescent="0.2">
      <c r="A21" s="1" t="s">
        <v>11</v>
      </c>
      <c r="B21" s="38" t="s">
        <v>46</v>
      </c>
      <c r="C21" s="20">
        <v>50</v>
      </c>
      <c r="D21" s="53" t="str">
        <f>IF(SUMIFS('Detail Sheet'!G:G,'Detail Sheet'!H:H,'Funding Categories'!A21)=0, "",SUMIFS('Detail Sheet'!G:G,'Detail Sheet'!H:H,'Funding Categories'!A21))</f>
        <v/>
      </c>
    </row>
    <row r="22" spans="1:4" x14ac:dyDescent="0.2">
      <c r="A22" s="1" t="s">
        <v>16</v>
      </c>
      <c r="B22" s="38" t="s">
        <v>46</v>
      </c>
      <c r="C22" s="20">
        <v>5</v>
      </c>
      <c r="D22" s="53" t="str">
        <f>IF(SUMIFS('Detail Sheet'!G:G,'Detail Sheet'!H:H,'Funding Categories'!A22)=0, "",SUMIFS('Detail Sheet'!G:G,'Detail Sheet'!H:H,'Funding Categories'!A22))</f>
        <v/>
      </c>
    </row>
    <row r="23" spans="1:4" x14ac:dyDescent="0.2">
      <c r="A23" s="1" t="s">
        <v>28</v>
      </c>
      <c r="C23" s="49">
        <v>10000000</v>
      </c>
      <c r="D23" s="53">
        <f>IF(SUMIFS('Detail Sheet'!G:G,'Detail Sheet'!H:H,'Funding Categories'!A23)=0, "",SUMIFS('Detail Sheet'!G:G,'Detail Sheet'!H:H,'Funding Categories'!A23))</f>
        <v>750</v>
      </c>
    </row>
    <row r="24" spans="1:4" x14ac:dyDescent="0.2">
      <c r="A24" s="1" t="s">
        <v>55</v>
      </c>
      <c r="C24" s="20">
        <v>0</v>
      </c>
      <c r="D24" s="53">
        <v>0</v>
      </c>
    </row>
    <row r="25" spans="1:4" x14ac:dyDescent="0.2"/>
    <row r="26" spans="1:4" x14ac:dyDescent="0.2"/>
  </sheetData>
  <sheetProtection password="8401" sheet="1" objects="1" scenarios="1" selectLockedCells="1"/>
  <mergeCells count="1">
    <mergeCell ref="A1:D1"/>
  </mergeCells>
  <phoneticPr fontId="7" type="noConversion"/>
  <pageMargins left="0.7" right="0.7" top="0.75" bottom="0.75" header="0.3" footer="0.3"/>
  <pageSetup scale="73"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Cover Sheet</vt:lpstr>
      <vt:lpstr>Detail Sheet</vt:lpstr>
      <vt:lpstr>Funding Categories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2017-07-13T15:13:08Z</dcterms:created>
  <dcterms:modified xsi:type="dcterms:W3CDTF">2017-08-22T01:08:58Z</dcterms:modified>
</cp:coreProperties>
</file>