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parthagarwal/Library/CloudStorage/Box-Box/SAFAC/Request Form Templates/"/>
    </mc:Choice>
  </mc:AlternateContent>
  <xr:revisionPtr revIDLastSave="0" documentId="13_ncr:1_{86767BCF-E7B3-7447-883B-0C82EE05BCA8}" xr6:coauthVersionLast="47" xr6:coauthVersionMax="47" xr10:uidLastSave="{00000000-0000-0000-0000-000000000000}"/>
  <bookViews>
    <workbookView xWindow="0" yWindow="760" windowWidth="30240" windowHeight="17240" tabRatio="500" activeTab="1" xr2:uid="{00000000-000D-0000-FFFF-FFFF00000000}"/>
  </bookViews>
  <sheets>
    <sheet name="Instructions" sheetId="5" r:id="rId1"/>
    <sheet name="Cover" sheetId="1" r:id="rId2"/>
    <sheet name="Funding Graph" sheetId="21" state="hidden" r:id="rId3"/>
    <sheet name="Early Budget" sheetId="4" r:id="rId4"/>
    <sheet name="Regular 1" sheetId="12" r:id="rId5"/>
    <sheet name="Regular 2" sheetId="13" r:id="rId6"/>
    <sheet name="Comments" sheetId="16" state="hidden" r:id="rId7"/>
    <sheet name="Funding Categories" sheetId="3" state="hidden" r:id="rId8"/>
    <sheet name="Dropdown" sheetId="23" state="hidden" r:id="rId9"/>
    <sheet name="Database" sheetId="7" r:id="rId10"/>
    <sheet name="FCS Detail (Club Sports Only)" sheetId="22" r:id="rId11"/>
    <sheet name="Summary for Importing EARLY" sheetId="8" state="hidden" r:id="rId12"/>
    <sheet name="Summary for Importing Reg1" sheetId="17" state="hidden" r:id="rId13"/>
    <sheet name="Summary for Importing Reg2" sheetId="18" state="hidden" r:id="rId14"/>
  </sheets>
  <definedNames>
    <definedName name="_xlnm._FilterDatabase" localSheetId="1" hidden="1">Cover!$B$1:$F$6</definedName>
    <definedName name="_xlnm._FilterDatabase" localSheetId="9" hidden="1">Database!$A$2:$B$2</definedName>
    <definedName name="_xlnm._FilterDatabase" localSheetId="11" hidden="1">'Summary for Importing EARLY'!$A$1:$H$121</definedName>
    <definedName name="_xlnm._FilterDatabase" localSheetId="12" hidden="1">'Summary for Importing Reg1'!$A$1:$H$121</definedName>
    <definedName name="_xlnm._FilterDatabase" localSheetId="13" hidden="1">'Summary for Importing Reg2'!$A$1:$H$121</definedName>
    <definedName name="Budgets">'Funding Categories'!$H$3:$H$5</definedName>
    <definedName name="Females">#REF!</definedName>
    <definedName name="Group">#REF!</definedName>
    <definedName name="In_State?">#REF!</definedName>
    <definedName name="Individual">#REF!</definedName>
    <definedName name="InState?">#REF!</definedName>
    <definedName name="Lodging?">#REF!</definedName>
    <definedName name="Males">#REF!</definedName>
    <definedName name="Miles">#REF!</definedName>
    <definedName name="_xlnm.Print_Area" localSheetId="1">Cover!$A$1:$F$35</definedName>
    <definedName name="_xlnm.Print_Area" localSheetId="3">'Early Budget'!$A$1:$K$83</definedName>
    <definedName name="_xlnm.Print_Area" localSheetId="4">'Regular 1'!$A$1:$K$86</definedName>
    <definedName name="_xlnm.Print_Area" localSheetId="5">'Regular 2'!$A$1:$K$86</definedName>
    <definedName name="Rental_miles">#REF!</definedName>
    <definedName name="Rental?">#REF!</definedName>
    <definedName name="RentalMiles">#REF!</definedName>
    <definedName name="Transport">#REF!</definedName>
    <definedName name="Transportation">#REF!</definedName>
    <definedName name="TShirtsMaxAmount">'Funding Categories'!$C$34</definedName>
    <definedName name="TShirtsMaxQuant">'Funding Categories'!$C$34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1" l="1"/>
  <c r="A1" i="13" l="1"/>
  <c r="A1" i="12"/>
  <c r="A1" i="4"/>
  <c r="F7" i="4"/>
  <c r="C34" i="3"/>
  <c r="C18" i="3" s="1"/>
  <c r="G6" i="4"/>
  <c r="A122" i="18" l="1"/>
  <c r="B122" i="18"/>
  <c r="C122" i="18"/>
  <c r="D122" i="18"/>
  <c r="E122" i="18"/>
  <c r="F122" i="18"/>
  <c r="G122" i="18"/>
  <c r="H122" i="18"/>
  <c r="A123" i="18"/>
  <c r="B123" i="18"/>
  <c r="C123" i="18"/>
  <c r="D123" i="18"/>
  <c r="E123" i="18"/>
  <c r="F123" i="18"/>
  <c r="G123" i="18"/>
  <c r="H123" i="18"/>
  <c r="A124" i="18"/>
  <c r="B124" i="18"/>
  <c r="C124" i="18"/>
  <c r="D124" i="18"/>
  <c r="E124" i="18"/>
  <c r="F124" i="18"/>
  <c r="G124" i="18"/>
  <c r="H124" i="18"/>
  <c r="A125" i="18"/>
  <c r="B125" i="18"/>
  <c r="C125" i="18"/>
  <c r="D125" i="18"/>
  <c r="E125" i="18"/>
  <c r="F125" i="18"/>
  <c r="G125" i="18"/>
  <c r="H125" i="18"/>
  <c r="A122" i="17"/>
  <c r="B122" i="17"/>
  <c r="C122" i="17"/>
  <c r="D122" i="17"/>
  <c r="E122" i="17"/>
  <c r="F122" i="17"/>
  <c r="G122" i="17"/>
  <c r="H122" i="17"/>
  <c r="A123" i="17"/>
  <c r="B123" i="17"/>
  <c r="C123" i="17"/>
  <c r="D123" i="17"/>
  <c r="E123" i="17"/>
  <c r="F123" i="17"/>
  <c r="G123" i="17"/>
  <c r="H123" i="17"/>
  <c r="A124" i="17"/>
  <c r="B124" i="17"/>
  <c r="C124" i="17"/>
  <c r="D124" i="17"/>
  <c r="E124" i="17"/>
  <c r="F124" i="17"/>
  <c r="G124" i="17"/>
  <c r="H124" i="17"/>
  <c r="A125" i="17"/>
  <c r="B125" i="17"/>
  <c r="C125" i="17"/>
  <c r="D125" i="17"/>
  <c r="E125" i="17"/>
  <c r="F125" i="17"/>
  <c r="G125" i="17"/>
  <c r="H125" i="17"/>
  <c r="A122" i="8"/>
  <c r="B122" i="8"/>
  <c r="C122" i="8"/>
  <c r="D122" i="8"/>
  <c r="E122" i="8"/>
  <c r="F122" i="8"/>
  <c r="G122" i="8"/>
  <c r="H122" i="8"/>
  <c r="A123" i="8"/>
  <c r="B123" i="8"/>
  <c r="C123" i="8"/>
  <c r="D123" i="8"/>
  <c r="E123" i="8"/>
  <c r="F123" i="8"/>
  <c r="G123" i="8"/>
  <c r="H123" i="8"/>
  <c r="A124" i="8"/>
  <c r="B124" i="8"/>
  <c r="C124" i="8"/>
  <c r="D124" i="8"/>
  <c r="E124" i="8"/>
  <c r="F124" i="8"/>
  <c r="G124" i="8"/>
  <c r="H124" i="8"/>
  <c r="A125" i="8"/>
  <c r="B125" i="8"/>
  <c r="C125" i="8"/>
  <c r="D125" i="8"/>
  <c r="E125" i="8"/>
  <c r="F125" i="8"/>
  <c r="G125" i="8"/>
  <c r="H125" i="8"/>
  <c r="G6" i="12" l="1"/>
  <c r="G7" i="12"/>
  <c r="H7" i="12"/>
  <c r="F6" i="12"/>
  <c r="H6" i="12" s="1"/>
  <c r="F7" i="12"/>
  <c r="F8" i="12"/>
  <c r="F9" i="12"/>
  <c r="C12" i="3"/>
  <c r="G3" i="17" l="1"/>
  <c r="H3" i="17"/>
  <c r="A3" i="17"/>
  <c r="B3" i="17"/>
  <c r="C3" i="17"/>
  <c r="D3" i="17"/>
  <c r="E3" i="17"/>
  <c r="F3" i="17"/>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H6" i="13" l="1"/>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6" i="13"/>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M3" i="18" l="1"/>
  <c r="M4" i="18"/>
  <c r="M5" i="18"/>
  <c r="M6" i="18"/>
  <c r="M7" i="18"/>
  <c r="M8" i="18"/>
  <c r="M9" i="18"/>
  <c r="M10" i="18"/>
  <c r="M12" i="18"/>
  <c r="M13" i="18"/>
  <c r="M14" i="18"/>
  <c r="M15" i="18"/>
  <c r="M16" i="18"/>
  <c r="M17" i="18"/>
  <c r="M18" i="18"/>
  <c r="M19" i="18"/>
  <c r="M20" i="18"/>
  <c r="M21" i="18"/>
  <c r="M22" i="18"/>
  <c r="M22" i="17"/>
  <c r="M3" i="17"/>
  <c r="M5" i="17"/>
  <c r="M8" i="17"/>
  <c r="M9" i="17"/>
  <c r="M10" i="17"/>
  <c r="M12" i="17"/>
  <c r="M13" i="17"/>
  <c r="M14" i="17"/>
  <c r="M15" i="17"/>
  <c r="M16" i="17"/>
  <c r="M17" i="17"/>
  <c r="M18" i="17"/>
  <c r="M19" i="17"/>
  <c r="M20" i="17"/>
  <c r="M21" i="17"/>
  <c r="F6" i="13" l="1"/>
  <c r="F6" i="4"/>
  <c r="C259" i="22" l="1"/>
  <c r="C260" i="22"/>
  <c r="C261" i="22"/>
  <c r="C262" i="22"/>
  <c r="C263" i="22"/>
  <c r="C264" i="22"/>
  <c r="C265" i="22"/>
  <c r="C266" i="22"/>
  <c r="C267" i="22"/>
  <c r="C268" i="22"/>
  <c r="C269" i="22"/>
  <c r="C270" i="22"/>
  <c r="C271" i="22"/>
  <c r="C272" i="22"/>
  <c r="B211" i="22"/>
  <c r="B18" i="1"/>
  <c r="E29" i="3"/>
  <c r="C211" i="22" l="1"/>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H7" i="13" l="1"/>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C140"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G126" i="8"/>
  <c r="G127" i="8"/>
  <c r="E126" i="8"/>
  <c r="E127" i="8"/>
  <c r="C126" i="8"/>
  <c r="D126" i="8"/>
  <c r="D127" i="8"/>
  <c r="D128" i="8"/>
  <c r="D129" i="8"/>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72" i="22"/>
  <c r="B139"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M7" i="8"/>
  <c r="M5" i="8"/>
  <c r="M6" i="8"/>
  <c r="M9" i="8"/>
  <c r="M13" i="8"/>
  <c r="M14" i="8"/>
  <c r="M16" i="8"/>
  <c r="M18" i="8"/>
  <c r="M20" i="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94" i="18"/>
  <c r="B195" i="18"/>
  <c r="B196" i="18"/>
  <c r="B197" i="18"/>
  <c r="B198" i="18"/>
  <c r="B199" i="18"/>
  <c r="B200" i="18"/>
  <c r="B201" i="18"/>
  <c r="B202" i="18"/>
  <c r="B203" i="18"/>
  <c r="B204" i="18"/>
  <c r="B205" i="18"/>
  <c r="B206" i="18"/>
  <c r="B207" i="18"/>
  <c r="B208" i="18"/>
  <c r="B209" i="18"/>
  <c r="B210" i="18"/>
  <c r="B211" i="18"/>
  <c r="B212" i="18"/>
  <c r="B213" i="18"/>
  <c r="B214" i="18"/>
  <c r="B215" i="18"/>
  <c r="B216" i="18"/>
  <c r="B217" i="18"/>
  <c r="B218" i="18"/>
  <c r="B219" i="18"/>
  <c r="B220" i="18"/>
  <c r="B221" i="18"/>
  <c r="B222" i="18"/>
  <c r="B223" i="18"/>
  <c r="B224" i="18"/>
  <c r="B225" i="18"/>
  <c r="B126" i="17"/>
  <c r="C3" i="21"/>
  <c r="F33" i="3"/>
  <c r="A7" i="12"/>
  <c r="A62" i="22" s="1"/>
  <c r="A8" i="12"/>
  <c r="A63" i="22" s="1"/>
  <c r="A9" i="12"/>
  <c r="A64" i="22" s="1"/>
  <c r="A126" i="18"/>
  <c r="C126" i="18"/>
  <c r="D126" i="18"/>
  <c r="E126" i="18"/>
  <c r="F126" i="18"/>
  <c r="G126" i="18"/>
  <c r="H126" i="18"/>
  <c r="A127" i="18"/>
  <c r="C127" i="18"/>
  <c r="D127" i="18"/>
  <c r="E127" i="18"/>
  <c r="F127" i="18"/>
  <c r="G127" i="18"/>
  <c r="H127" i="18"/>
  <c r="A128" i="18"/>
  <c r="C128" i="18"/>
  <c r="D128" i="18"/>
  <c r="E128" i="18"/>
  <c r="F128" i="18"/>
  <c r="G128" i="18"/>
  <c r="H128" i="18"/>
  <c r="A129" i="18"/>
  <c r="C129" i="18"/>
  <c r="D129" i="18"/>
  <c r="E129" i="18"/>
  <c r="F129" i="18"/>
  <c r="G129" i="18"/>
  <c r="H129" i="18"/>
  <c r="A130" i="18"/>
  <c r="C130" i="18"/>
  <c r="D130" i="18"/>
  <c r="E130" i="18"/>
  <c r="F130" i="18"/>
  <c r="G130" i="18"/>
  <c r="H130" i="18"/>
  <c r="A131" i="18"/>
  <c r="C131" i="18"/>
  <c r="D131" i="18"/>
  <c r="E131" i="18"/>
  <c r="F131" i="18"/>
  <c r="G131" i="18"/>
  <c r="H131" i="18"/>
  <c r="A132" i="18"/>
  <c r="C132" i="18"/>
  <c r="D132" i="18"/>
  <c r="E132" i="18"/>
  <c r="F132" i="18"/>
  <c r="G132" i="18"/>
  <c r="H132" i="18"/>
  <c r="A133" i="18"/>
  <c r="C133" i="18"/>
  <c r="D133" i="18"/>
  <c r="E133" i="18"/>
  <c r="F133" i="18"/>
  <c r="G133" i="18"/>
  <c r="H133" i="18"/>
  <c r="A134" i="18"/>
  <c r="C134" i="18"/>
  <c r="D134" i="18"/>
  <c r="E134" i="18"/>
  <c r="F134" i="18"/>
  <c r="G134" i="18"/>
  <c r="H134" i="18"/>
  <c r="A135" i="18"/>
  <c r="C135" i="18"/>
  <c r="D135" i="18"/>
  <c r="E135" i="18"/>
  <c r="F135" i="18"/>
  <c r="G135" i="18"/>
  <c r="H135" i="18"/>
  <c r="A136" i="18"/>
  <c r="C136" i="18"/>
  <c r="D136" i="18"/>
  <c r="E136" i="18"/>
  <c r="F136" i="18"/>
  <c r="G136" i="18"/>
  <c r="H136" i="18"/>
  <c r="A137" i="18"/>
  <c r="C137" i="18"/>
  <c r="D137" i="18"/>
  <c r="E137" i="18"/>
  <c r="F137" i="18"/>
  <c r="G137" i="18"/>
  <c r="H137" i="18"/>
  <c r="A138" i="18"/>
  <c r="C138" i="18"/>
  <c r="D138" i="18"/>
  <c r="E138" i="18"/>
  <c r="F138" i="18"/>
  <c r="G138" i="18"/>
  <c r="H138" i="18"/>
  <c r="A139" i="18"/>
  <c r="C139" i="18"/>
  <c r="D139" i="18"/>
  <c r="E139" i="18"/>
  <c r="F139" i="18"/>
  <c r="G139" i="18"/>
  <c r="H139" i="18"/>
  <c r="A140" i="18"/>
  <c r="C140" i="18"/>
  <c r="D140" i="18"/>
  <c r="E140" i="18"/>
  <c r="F140" i="18"/>
  <c r="G140" i="18"/>
  <c r="H140" i="18"/>
  <c r="A141" i="18"/>
  <c r="C141" i="18"/>
  <c r="D141" i="18"/>
  <c r="E141" i="18"/>
  <c r="F141" i="18"/>
  <c r="G141" i="18"/>
  <c r="H141" i="18"/>
  <c r="A142" i="18"/>
  <c r="C142" i="18"/>
  <c r="D142" i="18"/>
  <c r="E142" i="18"/>
  <c r="F142" i="18"/>
  <c r="G142" i="18"/>
  <c r="H142" i="18"/>
  <c r="A143" i="18"/>
  <c r="C143" i="18"/>
  <c r="D143" i="18"/>
  <c r="E143" i="18"/>
  <c r="F143" i="18"/>
  <c r="G143" i="18"/>
  <c r="H143" i="18"/>
  <c r="A144" i="18"/>
  <c r="C144" i="18"/>
  <c r="D144" i="18"/>
  <c r="E144" i="18"/>
  <c r="F144" i="18"/>
  <c r="G144" i="18"/>
  <c r="H144" i="18"/>
  <c r="A145" i="18"/>
  <c r="C145" i="18"/>
  <c r="D145" i="18"/>
  <c r="E145" i="18"/>
  <c r="F145" i="18"/>
  <c r="G145" i="18"/>
  <c r="H145" i="18"/>
  <c r="A146" i="18"/>
  <c r="C146" i="18"/>
  <c r="D146" i="18"/>
  <c r="E146" i="18"/>
  <c r="F146" i="18"/>
  <c r="G146" i="18"/>
  <c r="H146" i="18"/>
  <c r="A147" i="18"/>
  <c r="C147" i="18"/>
  <c r="D147" i="18"/>
  <c r="E147" i="18"/>
  <c r="F147" i="18"/>
  <c r="G147" i="18"/>
  <c r="H147" i="18"/>
  <c r="A148" i="18"/>
  <c r="C148" i="18"/>
  <c r="D148" i="18"/>
  <c r="E148" i="18"/>
  <c r="F148" i="18"/>
  <c r="G148" i="18"/>
  <c r="H148" i="18"/>
  <c r="A149" i="18"/>
  <c r="C149" i="18"/>
  <c r="D149" i="18"/>
  <c r="E149" i="18"/>
  <c r="F149" i="18"/>
  <c r="G149" i="18"/>
  <c r="H149" i="18"/>
  <c r="A150" i="18"/>
  <c r="C150" i="18"/>
  <c r="D150" i="18"/>
  <c r="E150" i="18"/>
  <c r="F150" i="18"/>
  <c r="G150" i="18"/>
  <c r="H150" i="18"/>
  <c r="A151" i="18"/>
  <c r="C151" i="18"/>
  <c r="D151" i="18"/>
  <c r="E151" i="18"/>
  <c r="F151" i="18"/>
  <c r="G151" i="18"/>
  <c r="H151" i="18"/>
  <c r="A152" i="18"/>
  <c r="C152" i="18"/>
  <c r="D152" i="18"/>
  <c r="E152" i="18"/>
  <c r="F152" i="18"/>
  <c r="G152" i="18"/>
  <c r="H152" i="18"/>
  <c r="A153" i="18"/>
  <c r="C153" i="18"/>
  <c r="D153" i="18"/>
  <c r="E153" i="18"/>
  <c r="F153" i="18"/>
  <c r="G153" i="18"/>
  <c r="H153" i="18"/>
  <c r="A154" i="18"/>
  <c r="C154" i="18"/>
  <c r="D154" i="18"/>
  <c r="E154" i="18"/>
  <c r="F154" i="18"/>
  <c r="G154" i="18"/>
  <c r="H154" i="18"/>
  <c r="A155" i="18"/>
  <c r="C155" i="18"/>
  <c r="D155" i="18"/>
  <c r="E155" i="18"/>
  <c r="F155" i="18"/>
  <c r="G155" i="18"/>
  <c r="H155" i="18"/>
  <c r="A156" i="18"/>
  <c r="C156" i="18"/>
  <c r="D156" i="18"/>
  <c r="E156" i="18"/>
  <c r="F156" i="18"/>
  <c r="G156" i="18"/>
  <c r="H156" i="18"/>
  <c r="A157" i="18"/>
  <c r="C157" i="18"/>
  <c r="D157" i="18"/>
  <c r="E157" i="18"/>
  <c r="F157" i="18"/>
  <c r="G157" i="18"/>
  <c r="H157" i="18"/>
  <c r="A158" i="18"/>
  <c r="C158" i="18"/>
  <c r="D158" i="18"/>
  <c r="E158" i="18"/>
  <c r="F158" i="18"/>
  <c r="G158" i="18"/>
  <c r="H158" i="18"/>
  <c r="A159" i="18"/>
  <c r="C159" i="18"/>
  <c r="D159" i="18"/>
  <c r="E159" i="18"/>
  <c r="F159" i="18"/>
  <c r="G159" i="18"/>
  <c r="H159" i="18"/>
  <c r="A160" i="18"/>
  <c r="C160" i="18"/>
  <c r="D160" i="18"/>
  <c r="E160" i="18"/>
  <c r="F160" i="18"/>
  <c r="G160" i="18"/>
  <c r="H160" i="18"/>
  <c r="A161" i="18"/>
  <c r="C161" i="18"/>
  <c r="D161" i="18"/>
  <c r="E161" i="18"/>
  <c r="F161" i="18"/>
  <c r="G161" i="18"/>
  <c r="H161" i="18"/>
  <c r="A162" i="18"/>
  <c r="C162" i="18"/>
  <c r="D162" i="18"/>
  <c r="E162" i="18"/>
  <c r="F162" i="18"/>
  <c r="G162" i="18"/>
  <c r="H162" i="18"/>
  <c r="A163" i="18"/>
  <c r="C163" i="18"/>
  <c r="D163" i="18"/>
  <c r="E163" i="18"/>
  <c r="F163" i="18"/>
  <c r="G163" i="18"/>
  <c r="H163" i="18"/>
  <c r="A164" i="18"/>
  <c r="C164" i="18"/>
  <c r="D164" i="18"/>
  <c r="E164" i="18"/>
  <c r="F164" i="18"/>
  <c r="G164" i="18"/>
  <c r="H164" i="18"/>
  <c r="A165" i="18"/>
  <c r="C165" i="18"/>
  <c r="D165" i="18"/>
  <c r="E165" i="18"/>
  <c r="F165" i="18"/>
  <c r="G165" i="18"/>
  <c r="H165" i="18"/>
  <c r="A166" i="18"/>
  <c r="C166" i="18"/>
  <c r="D166" i="18"/>
  <c r="E166" i="18"/>
  <c r="F166" i="18"/>
  <c r="G166" i="18"/>
  <c r="H166" i="18"/>
  <c r="A167" i="18"/>
  <c r="C167" i="18"/>
  <c r="D167" i="18"/>
  <c r="E167" i="18"/>
  <c r="F167" i="18"/>
  <c r="G167" i="18"/>
  <c r="H167" i="18"/>
  <c r="A168" i="18"/>
  <c r="C168" i="18"/>
  <c r="D168" i="18"/>
  <c r="E168" i="18"/>
  <c r="F168" i="18"/>
  <c r="G168" i="18"/>
  <c r="H168" i="18"/>
  <c r="A169" i="18"/>
  <c r="C169" i="18"/>
  <c r="D169" i="18"/>
  <c r="E169" i="18"/>
  <c r="F169" i="18"/>
  <c r="G169" i="18"/>
  <c r="H169" i="18"/>
  <c r="A170" i="18"/>
  <c r="C170" i="18"/>
  <c r="D170" i="18"/>
  <c r="E170" i="18"/>
  <c r="F170" i="18"/>
  <c r="G170" i="18"/>
  <c r="H170" i="18"/>
  <c r="A171" i="18"/>
  <c r="C171" i="18"/>
  <c r="D171" i="18"/>
  <c r="E171" i="18"/>
  <c r="F171" i="18"/>
  <c r="G171" i="18"/>
  <c r="H171" i="18"/>
  <c r="A172" i="18"/>
  <c r="C172" i="18"/>
  <c r="D172" i="18"/>
  <c r="E172" i="18"/>
  <c r="F172" i="18"/>
  <c r="G172" i="18"/>
  <c r="H172" i="18"/>
  <c r="A173" i="18"/>
  <c r="C173" i="18"/>
  <c r="D173" i="18"/>
  <c r="E173" i="18"/>
  <c r="F173" i="18"/>
  <c r="G173" i="18"/>
  <c r="H173" i="18"/>
  <c r="A174" i="18"/>
  <c r="C174" i="18"/>
  <c r="D174" i="18"/>
  <c r="E174" i="18"/>
  <c r="F174" i="18"/>
  <c r="G174" i="18"/>
  <c r="H174" i="18"/>
  <c r="A175" i="18"/>
  <c r="C175" i="18"/>
  <c r="D175" i="18"/>
  <c r="E175" i="18"/>
  <c r="F175" i="18"/>
  <c r="G175" i="18"/>
  <c r="H175" i="18"/>
  <c r="A176" i="18"/>
  <c r="C176" i="18"/>
  <c r="D176" i="18"/>
  <c r="E176" i="18"/>
  <c r="F176" i="18"/>
  <c r="G176" i="18"/>
  <c r="H176" i="18"/>
  <c r="A177" i="18"/>
  <c r="C177" i="18"/>
  <c r="D177" i="18"/>
  <c r="E177" i="18"/>
  <c r="F177" i="18"/>
  <c r="G177" i="18"/>
  <c r="H177" i="18"/>
  <c r="A178" i="18"/>
  <c r="C178" i="18"/>
  <c r="D178" i="18"/>
  <c r="E178" i="18"/>
  <c r="F178" i="18"/>
  <c r="G178" i="18"/>
  <c r="H178" i="18"/>
  <c r="A179" i="18"/>
  <c r="C179" i="18"/>
  <c r="D179" i="18"/>
  <c r="E179" i="18"/>
  <c r="F179" i="18"/>
  <c r="G179" i="18"/>
  <c r="H179" i="18"/>
  <c r="A180" i="18"/>
  <c r="C180" i="18"/>
  <c r="D180" i="18"/>
  <c r="E180" i="18"/>
  <c r="F180" i="18"/>
  <c r="G180" i="18"/>
  <c r="H180" i="18"/>
  <c r="A181" i="18"/>
  <c r="C181" i="18"/>
  <c r="D181" i="18"/>
  <c r="E181" i="18"/>
  <c r="F181" i="18"/>
  <c r="G181" i="18"/>
  <c r="H181" i="18"/>
  <c r="A182" i="18"/>
  <c r="C182" i="18"/>
  <c r="D182" i="18"/>
  <c r="E182" i="18"/>
  <c r="F182" i="18"/>
  <c r="G182" i="18"/>
  <c r="H182" i="18"/>
  <c r="A183" i="18"/>
  <c r="C183" i="18"/>
  <c r="D183" i="18"/>
  <c r="E183" i="18"/>
  <c r="F183" i="18"/>
  <c r="G183" i="18"/>
  <c r="H183" i="18"/>
  <c r="A184" i="18"/>
  <c r="C184" i="18"/>
  <c r="D184" i="18"/>
  <c r="E184" i="18"/>
  <c r="F184" i="18"/>
  <c r="G184" i="18"/>
  <c r="H184" i="18"/>
  <c r="A185" i="18"/>
  <c r="C185" i="18"/>
  <c r="D185" i="18"/>
  <c r="E185" i="18"/>
  <c r="F185" i="18"/>
  <c r="G185" i="18"/>
  <c r="H185" i="18"/>
  <c r="A186" i="18"/>
  <c r="C186" i="18"/>
  <c r="D186" i="18"/>
  <c r="E186" i="18"/>
  <c r="F186" i="18"/>
  <c r="G186" i="18"/>
  <c r="H186" i="18"/>
  <c r="A187" i="18"/>
  <c r="C187" i="18"/>
  <c r="D187" i="18"/>
  <c r="E187" i="18"/>
  <c r="F187" i="18"/>
  <c r="G187" i="18"/>
  <c r="H187" i="18"/>
  <c r="A188" i="18"/>
  <c r="C188" i="18"/>
  <c r="D188" i="18"/>
  <c r="E188" i="18"/>
  <c r="F188" i="18"/>
  <c r="G188" i="18"/>
  <c r="H188" i="18"/>
  <c r="A189" i="18"/>
  <c r="C189" i="18"/>
  <c r="D189" i="18"/>
  <c r="E189" i="18"/>
  <c r="F189" i="18"/>
  <c r="G189" i="18"/>
  <c r="H189" i="18"/>
  <c r="A190" i="18"/>
  <c r="C190" i="18"/>
  <c r="D190" i="18"/>
  <c r="E190" i="18"/>
  <c r="F190" i="18"/>
  <c r="G190" i="18"/>
  <c r="H190" i="18"/>
  <c r="A191" i="18"/>
  <c r="C191" i="18"/>
  <c r="D191" i="18"/>
  <c r="E191" i="18"/>
  <c r="F191" i="18"/>
  <c r="G191" i="18"/>
  <c r="H191" i="18"/>
  <c r="A192" i="18"/>
  <c r="C192" i="18"/>
  <c r="D192" i="18"/>
  <c r="E192" i="18"/>
  <c r="F192" i="18"/>
  <c r="G192" i="18"/>
  <c r="H192" i="18"/>
  <c r="A193" i="18"/>
  <c r="C193" i="18"/>
  <c r="D193" i="18"/>
  <c r="E193" i="18"/>
  <c r="F193" i="18"/>
  <c r="G193" i="18"/>
  <c r="H193" i="18"/>
  <c r="A194" i="18"/>
  <c r="C194" i="18"/>
  <c r="D194" i="18"/>
  <c r="E194" i="18"/>
  <c r="F194" i="18"/>
  <c r="G194" i="18"/>
  <c r="H194" i="18"/>
  <c r="A195" i="18"/>
  <c r="C195" i="18"/>
  <c r="D195" i="18"/>
  <c r="E195" i="18"/>
  <c r="F195" i="18"/>
  <c r="G195" i="18"/>
  <c r="H195" i="18"/>
  <c r="A196" i="18"/>
  <c r="C196" i="18"/>
  <c r="D196" i="18"/>
  <c r="E196" i="18"/>
  <c r="F196" i="18"/>
  <c r="G196" i="18"/>
  <c r="H196" i="18"/>
  <c r="A197" i="18"/>
  <c r="C197" i="18"/>
  <c r="D197" i="18"/>
  <c r="E197" i="18"/>
  <c r="F197" i="18"/>
  <c r="G197" i="18"/>
  <c r="H197" i="18"/>
  <c r="A198" i="18"/>
  <c r="C198" i="18"/>
  <c r="D198" i="18"/>
  <c r="E198" i="18"/>
  <c r="F198" i="18"/>
  <c r="G198" i="18"/>
  <c r="H198" i="18"/>
  <c r="A199" i="18"/>
  <c r="C199" i="18"/>
  <c r="D199" i="18"/>
  <c r="E199" i="18"/>
  <c r="F199" i="18"/>
  <c r="G199" i="18"/>
  <c r="H199" i="18"/>
  <c r="A200" i="18"/>
  <c r="C200" i="18"/>
  <c r="D200" i="18"/>
  <c r="E200" i="18"/>
  <c r="F200" i="18"/>
  <c r="G200" i="18"/>
  <c r="H200" i="18"/>
  <c r="A201" i="18"/>
  <c r="C201" i="18"/>
  <c r="D201" i="18"/>
  <c r="E201" i="18"/>
  <c r="F201" i="18"/>
  <c r="G201" i="18"/>
  <c r="H201" i="18"/>
  <c r="A202" i="18"/>
  <c r="C202" i="18"/>
  <c r="D202" i="18"/>
  <c r="E202" i="18"/>
  <c r="F202" i="18"/>
  <c r="G202" i="18"/>
  <c r="H202" i="18"/>
  <c r="E28" i="3"/>
  <c r="F28" i="3" s="1"/>
  <c r="E27" i="3"/>
  <c r="C19" i="1" s="1"/>
  <c r="B19" i="1"/>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A203" i="18"/>
  <c r="C203" i="18"/>
  <c r="D203" i="18"/>
  <c r="E203" i="18"/>
  <c r="F203" i="18"/>
  <c r="G203" i="18"/>
  <c r="H203" i="18"/>
  <c r="A204" i="18"/>
  <c r="C204" i="18"/>
  <c r="D204" i="18"/>
  <c r="E204" i="18"/>
  <c r="F204" i="18"/>
  <c r="G204" i="18"/>
  <c r="H204" i="18"/>
  <c r="A205" i="18"/>
  <c r="C205" i="18"/>
  <c r="D205" i="18"/>
  <c r="E205" i="18"/>
  <c r="F205" i="18"/>
  <c r="G205" i="18"/>
  <c r="H205" i="18"/>
  <c r="A206" i="18"/>
  <c r="C206" i="18"/>
  <c r="D206" i="18"/>
  <c r="E206" i="18"/>
  <c r="F206" i="18"/>
  <c r="G206" i="18"/>
  <c r="H206" i="18"/>
  <c r="A207" i="18"/>
  <c r="C207" i="18"/>
  <c r="D207" i="18"/>
  <c r="E207" i="18"/>
  <c r="F207" i="18"/>
  <c r="G207" i="18"/>
  <c r="H207" i="18"/>
  <c r="A208" i="18"/>
  <c r="C208" i="18"/>
  <c r="D208" i="18"/>
  <c r="E208" i="18"/>
  <c r="F208" i="18"/>
  <c r="G208" i="18"/>
  <c r="H208" i="18"/>
  <c r="A209" i="18"/>
  <c r="C209" i="18"/>
  <c r="D209" i="18"/>
  <c r="E209" i="18"/>
  <c r="F209" i="18"/>
  <c r="G209" i="18"/>
  <c r="H209" i="18"/>
  <c r="A210" i="18"/>
  <c r="C210" i="18"/>
  <c r="D210" i="18"/>
  <c r="E210" i="18"/>
  <c r="F210" i="18"/>
  <c r="G210" i="18"/>
  <c r="H210" i="18"/>
  <c r="A211" i="18"/>
  <c r="C211" i="18"/>
  <c r="D211" i="18"/>
  <c r="E211" i="18"/>
  <c r="F211" i="18"/>
  <c r="G211" i="18"/>
  <c r="H211" i="18"/>
  <c r="A212" i="18"/>
  <c r="C212" i="18"/>
  <c r="D212" i="18"/>
  <c r="E212" i="18"/>
  <c r="F212" i="18"/>
  <c r="G212" i="18"/>
  <c r="H212" i="18"/>
  <c r="A213" i="18"/>
  <c r="C213" i="18"/>
  <c r="D213" i="18"/>
  <c r="E213" i="18"/>
  <c r="F213" i="18"/>
  <c r="G213" i="18"/>
  <c r="H213" i="18"/>
  <c r="A214" i="18"/>
  <c r="C214" i="18"/>
  <c r="D214" i="18"/>
  <c r="E214" i="18"/>
  <c r="F214" i="18"/>
  <c r="G214" i="18"/>
  <c r="H214" i="18"/>
  <c r="A215" i="18"/>
  <c r="C215" i="18"/>
  <c r="D215" i="18"/>
  <c r="E215" i="18"/>
  <c r="F215" i="18"/>
  <c r="G215" i="18"/>
  <c r="H215" i="18"/>
  <c r="A216" i="18"/>
  <c r="C216" i="18"/>
  <c r="D216" i="18"/>
  <c r="E216" i="18"/>
  <c r="F216" i="18"/>
  <c r="G216" i="18"/>
  <c r="H216" i="18"/>
  <c r="A217" i="18"/>
  <c r="C217" i="18"/>
  <c r="D217" i="18"/>
  <c r="E217" i="18"/>
  <c r="F217" i="18"/>
  <c r="G217" i="18"/>
  <c r="H217" i="18"/>
  <c r="A218" i="18"/>
  <c r="C218" i="18"/>
  <c r="D218" i="18"/>
  <c r="E218" i="18"/>
  <c r="F218" i="18"/>
  <c r="G218" i="18"/>
  <c r="H218" i="18"/>
  <c r="A219" i="18"/>
  <c r="C219" i="18"/>
  <c r="D219" i="18"/>
  <c r="E219" i="18"/>
  <c r="F219" i="18"/>
  <c r="G219" i="18"/>
  <c r="H219" i="18"/>
  <c r="A220" i="18"/>
  <c r="C220" i="18"/>
  <c r="D220" i="18"/>
  <c r="E220" i="18"/>
  <c r="F220" i="18"/>
  <c r="G220" i="18"/>
  <c r="H220" i="18"/>
  <c r="A221" i="18"/>
  <c r="C221" i="18"/>
  <c r="D221" i="18"/>
  <c r="E221" i="18"/>
  <c r="F221" i="18"/>
  <c r="G221" i="18"/>
  <c r="H221" i="18"/>
  <c r="A222" i="18"/>
  <c r="C222" i="18"/>
  <c r="D222" i="18"/>
  <c r="E222" i="18"/>
  <c r="F222" i="18"/>
  <c r="G222" i="18"/>
  <c r="H222" i="18"/>
  <c r="A223" i="18"/>
  <c r="C223" i="18"/>
  <c r="D223" i="18"/>
  <c r="E223" i="18"/>
  <c r="F223" i="18"/>
  <c r="G223" i="18"/>
  <c r="H223" i="18"/>
  <c r="A224" i="18"/>
  <c r="C224" i="18"/>
  <c r="D224" i="18"/>
  <c r="E224" i="18"/>
  <c r="F224" i="18"/>
  <c r="G224" i="18"/>
  <c r="H224" i="18"/>
  <c r="A225" i="18"/>
  <c r="C225" i="18"/>
  <c r="D225" i="18"/>
  <c r="E225" i="18"/>
  <c r="F225" i="18"/>
  <c r="G225" i="18"/>
  <c r="H225" i="18"/>
  <c r="A226" i="18"/>
  <c r="B226" i="18"/>
  <c r="C226" i="18"/>
  <c r="D226" i="18"/>
  <c r="E226" i="18"/>
  <c r="F226" i="18"/>
  <c r="G226" i="18"/>
  <c r="H226" i="18"/>
  <c r="A227" i="18"/>
  <c r="B227" i="18"/>
  <c r="C227" i="18"/>
  <c r="D227" i="18"/>
  <c r="E227" i="18"/>
  <c r="F227" i="18"/>
  <c r="G227" i="18"/>
  <c r="H227" i="18"/>
  <c r="A228" i="18"/>
  <c r="B228" i="18"/>
  <c r="C228" i="18"/>
  <c r="D228" i="18"/>
  <c r="E228" i="18"/>
  <c r="F228" i="18"/>
  <c r="G228" i="18"/>
  <c r="H228" i="18"/>
  <c r="A229" i="18"/>
  <c r="B229" i="18"/>
  <c r="C229" i="18"/>
  <c r="D229" i="18"/>
  <c r="E229" i="18"/>
  <c r="F229" i="18"/>
  <c r="G229" i="18"/>
  <c r="H229" i="18"/>
  <c r="A230" i="18"/>
  <c r="B230" i="18"/>
  <c r="C230" i="18"/>
  <c r="D230" i="18"/>
  <c r="E230" i="18"/>
  <c r="F230" i="18"/>
  <c r="G230" i="18"/>
  <c r="H230" i="18"/>
  <c r="A231" i="18"/>
  <c r="B231" i="18"/>
  <c r="C231" i="18"/>
  <c r="D231" i="18"/>
  <c r="E231" i="18"/>
  <c r="F231" i="18"/>
  <c r="G231" i="18"/>
  <c r="H231" i="18"/>
  <c r="A232" i="18"/>
  <c r="B232" i="18"/>
  <c r="C232" i="18"/>
  <c r="D232" i="18"/>
  <c r="E232" i="18"/>
  <c r="F232" i="18"/>
  <c r="G232" i="18"/>
  <c r="H232" i="18"/>
  <c r="A233" i="18"/>
  <c r="B233" i="18"/>
  <c r="C233" i="18"/>
  <c r="D233" i="18"/>
  <c r="E233" i="18"/>
  <c r="F233" i="18"/>
  <c r="G233" i="18"/>
  <c r="H233" i="18"/>
  <c r="A234" i="18"/>
  <c r="B234" i="18"/>
  <c r="C234" i="18"/>
  <c r="D234" i="18"/>
  <c r="E234" i="18"/>
  <c r="F234" i="18"/>
  <c r="G234" i="18"/>
  <c r="H234" i="18"/>
  <c r="A235" i="18"/>
  <c r="B235" i="18"/>
  <c r="C235" i="18"/>
  <c r="D235" i="18"/>
  <c r="E235" i="18"/>
  <c r="F235" i="18"/>
  <c r="G235" i="18"/>
  <c r="H235" i="18"/>
  <c r="A236" i="18"/>
  <c r="B236" i="18"/>
  <c r="C236" i="18"/>
  <c r="D236" i="18"/>
  <c r="E236" i="18"/>
  <c r="F236" i="18"/>
  <c r="G236" i="18"/>
  <c r="H236" i="18"/>
  <c r="A237" i="18"/>
  <c r="B237" i="18"/>
  <c r="C237" i="18"/>
  <c r="D237" i="18"/>
  <c r="E237" i="18"/>
  <c r="F237" i="18"/>
  <c r="G237" i="18"/>
  <c r="H237" i="18"/>
  <c r="A238" i="18"/>
  <c r="B238" i="18"/>
  <c r="C238" i="18"/>
  <c r="D238" i="18"/>
  <c r="E238" i="18"/>
  <c r="F238" i="18"/>
  <c r="G238" i="18"/>
  <c r="H238" i="18"/>
  <c r="A239" i="18"/>
  <c r="B239" i="18"/>
  <c r="C239" i="18"/>
  <c r="D239" i="18"/>
  <c r="E239" i="18"/>
  <c r="F239" i="18"/>
  <c r="G239" i="18"/>
  <c r="H239" i="18"/>
  <c r="A240" i="18"/>
  <c r="B240" i="18"/>
  <c r="C240" i="18"/>
  <c r="D240" i="18"/>
  <c r="E240" i="18"/>
  <c r="F240" i="18"/>
  <c r="G240" i="18"/>
  <c r="H240" i="18"/>
  <c r="A241" i="18"/>
  <c r="B241" i="18"/>
  <c r="C241" i="18"/>
  <c r="D241" i="18"/>
  <c r="E241" i="18"/>
  <c r="F241" i="18"/>
  <c r="G241" i="18"/>
  <c r="H241" i="18"/>
  <c r="A242" i="18"/>
  <c r="B242" i="18"/>
  <c r="C242" i="18"/>
  <c r="D242" i="18"/>
  <c r="E242" i="18"/>
  <c r="F242" i="18"/>
  <c r="G242" i="18"/>
  <c r="H242" i="18"/>
  <c r="A243" i="18"/>
  <c r="B243" i="18"/>
  <c r="C243" i="18"/>
  <c r="D243" i="18"/>
  <c r="E243" i="18"/>
  <c r="F243" i="18"/>
  <c r="G243" i="18"/>
  <c r="H243" i="18"/>
  <c r="A244" i="18"/>
  <c r="B244" i="18"/>
  <c r="C244" i="18"/>
  <c r="D244" i="18"/>
  <c r="E244" i="18"/>
  <c r="F244" i="18"/>
  <c r="G244" i="18"/>
  <c r="H244" i="18"/>
  <c r="A245" i="18"/>
  <c r="B245" i="18"/>
  <c r="C245" i="18"/>
  <c r="D245" i="18"/>
  <c r="E245" i="18"/>
  <c r="F245" i="18"/>
  <c r="G245" i="18"/>
  <c r="H245" i="18"/>
  <c r="A246" i="18"/>
  <c r="B246" i="18"/>
  <c r="C246" i="18"/>
  <c r="D246" i="18"/>
  <c r="E246" i="18"/>
  <c r="F246" i="18"/>
  <c r="G246" i="18"/>
  <c r="H246" i="18"/>
  <c r="A247" i="18"/>
  <c r="B247" i="18"/>
  <c r="C247" i="18"/>
  <c r="D247" i="18"/>
  <c r="E247" i="18"/>
  <c r="F247" i="18"/>
  <c r="G247" i="18"/>
  <c r="H247" i="18"/>
  <c r="A248" i="18"/>
  <c r="B248" i="18"/>
  <c r="C248" i="18"/>
  <c r="D248" i="18"/>
  <c r="E248" i="18"/>
  <c r="F248" i="18"/>
  <c r="G248" i="18"/>
  <c r="H248" i="18"/>
  <c r="A249" i="18"/>
  <c r="B249" i="18"/>
  <c r="C249" i="18"/>
  <c r="D249" i="18"/>
  <c r="E249" i="18"/>
  <c r="F249" i="18"/>
  <c r="G249" i="18"/>
  <c r="H249" i="18"/>
  <c r="A250" i="18"/>
  <c r="B250" i="18"/>
  <c r="C250" i="18"/>
  <c r="D250" i="18"/>
  <c r="E250" i="18"/>
  <c r="F250" i="18"/>
  <c r="G250" i="18"/>
  <c r="H250" i="18"/>
  <c r="A251" i="18"/>
  <c r="B251" i="18"/>
  <c r="C251" i="18"/>
  <c r="D251" i="18"/>
  <c r="E251" i="18"/>
  <c r="F251" i="18"/>
  <c r="G251" i="18"/>
  <c r="H251" i="18"/>
  <c r="A6" i="13"/>
  <c r="A6" i="12"/>
  <c r="A61" i="22" s="1"/>
  <c r="A10" i="12"/>
  <c r="A65" i="22" s="1"/>
  <c r="F10" i="12"/>
  <c r="A11" i="12"/>
  <c r="A66" i="22" s="1"/>
  <c r="F11" i="12"/>
  <c r="A12" i="12"/>
  <c r="A67" i="22" s="1"/>
  <c r="F12" i="12"/>
  <c r="A13" i="12"/>
  <c r="A68" i="22" s="1"/>
  <c r="F13" i="12"/>
  <c r="A14" i="12"/>
  <c r="A69" i="22" s="1"/>
  <c r="F14" i="12"/>
  <c r="A15" i="12"/>
  <c r="A70" i="22" s="1"/>
  <c r="F15" i="12"/>
  <c r="A16" i="12"/>
  <c r="A71" i="22" s="1"/>
  <c r="F16" i="12"/>
  <c r="A17" i="12"/>
  <c r="A72" i="22" s="1"/>
  <c r="F17" i="12"/>
  <c r="A18" i="12"/>
  <c r="A73" i="22" s="1"/>
  <c r="F18" i="12"/>
  <c r="A19" i="12"/>
  <c r="A74" i="22" s="1"/>
  <c r="F19" i="12"/>
  <c r="A20" i="12"/>
  <c r="A75" i="22" s="1"/>
  <c r="F20" i="12"/>
  <c r="A21" i="12"/>
  <c r="A76" i="22" s="1"/>
  <c r="F21" i="12"/>
  <c r="A22" i="12"/>
  <c r="A77" i="22" s="1"/>
  <c r="F22" i="12"/>
  <c r="A23" i="12"/>
  <c r="A78" i="22" s="1"/>
  <c r="F23" i="12"/>
  <c r="A24" i="12"/>
  <c r="A79" i="22" s="1"/>
  <c r="F24" i="12"/>
  <c r="A25" i="12"/>
  <c r="A80" i="22" s="1"/>
  <c r="F25" i="12"/>
  <c r="A26" i="12"/>
  <c r="A81" i="22" s="1"/>
  <c r="F26" i="12"/>
  <c r="A27" i="12"/>
  <c r="A82" i="22" s="1"/>
  <c r="F27" i="12"/>
  <c r="A28" i="12"/>
  <c r="A83" i="22" s="1"/>
  <c r="F28" i="12"/>
  <c r="A29" i="12"/>
  <c r="A84" i="22" s="1"/>
  <c r="F29" i="12"/>
  <c r="A30" i="12"/>
  <c r="A85" i="22" s="1"/>
  <c r="F30" i="12"/>
  <c r="A31" i="12"/>
  <c r="A86" i="22" s="1"/>
  <c r="F31" i="12"/>
  <c r="A32" i="12"/>
  <c r="A87" i="22" s="1"/>
  <c r="F32" i="12"/>
  <c r="A33" i="12"/>
  <c r="A88" i="22" s="1"/>
  <c r="F33" i="12"/>
  <c r="A34" i="12"/>
  <c r="A89" i="22" s="1"/>
  <c r="F34" i="12"/>
  <c r="A35" i="12"/>
  <c r="A90" i="22" s="1"/>
  <c r="F35" i="12"/>
  <c r="A36" i="12"/>
  <c r="A91" i="22" s="1"/>
  <c r="F36" i="12"/>
  <c r="A37" i="12"/>
  <c r="A92" i="22" s="1"/>
  <c r="F37" i="12"/>
  <c r="A38" i="12"/>
  <c r="A93" i="22" s="1"/>
  <c r="F38" i="12"/>
  <c r="A39" i="12"/>
  <c r="A94" i="22" s="1"/>
  <c r="F39" i="12"/>
  <c r="A40" i="12"/>
  <c r="A95" i="22" s="1"/>
  <c r="F40" i="12"/>
  <c r="A41" i="12"/>
  <c r="A96" i="22" s="1"/>
  <c r="F41" i="12"/>
  <c r="A42" i="12"/>
  <c r="A97" i="22" s="1"/>
  <c r="F42" i="12"/>
  <c r="A43" i="12"/>
  <c r="A98" i="22" s="1"/>
  <c r="F43" i="12"/>
  <c r="A44" i="12"/>
  <c r="A99" i="22" s="1"/>
  <c r="F44" i="12"/>
  <c r="A45" i="12"/>
  <c r="A100" i="22" s="1"/>
  <c r="F45" i="12"/>
  <c r="A46" i="12"/>
  <c r="A101" i="22" s="1"/>
  <c r="F46" i="12"/>
  <c r="A47" i="12"/>
  <c r="A102" i="22" s="1"/>
  <c r="F47" i="12"/>
  <c r="A48" i="12"/>
  <c r="A103" i="22" s="1"/>
  <c r="F48" i="12"/>
  <c r="A49" i="12"/>
  <c r="A104" i="22" s="1"/>
  <c r="F49" i="12"/>
  <c r="A50" i="12"/>
  <c r="A105" i="22" s="1"/>
  <c r="F50" i="12"/>
  <c r="A51" i="12"/>
  <c r="A106" i="22" s="1"/>
  <c r="F51" i="12"/>
  <c r="A52" i="12"/>
  <c r="A107" i="22" s="1"/>
  <c r="F52" i="12"/>
  <c r="A53" i="12"/>
  <c r="A108" i="22" s="1"/>
  <c r="F53" i="12"/>
  <c r="A54" i="12"/>
  <c r="A109" i="22" s="1"/>
  <c r="F54" i="12"/>
  <c r="A55" i="12"/>
  <c r="A110" i="22" s="1"/>
  <c r="F55" i="12"/>
  <c r="A56" i="12"/>
  <c r="A111" i="22" s="1"/>
  <c r="F56" i="12"/>
  <c r="A57" i="12"/>
  <c r="A112" i="22" s="1"/>
  <c r="F57" i="12"/>
  <c r="A58" i="12"/>
  <c r="A113" i="22" s="1"/>
  <c r="F58" i="12"/>
  <c r="A59" i="12"/>
  <c r="A114" i="22" s="1"/>
  <c r="F59" i="12"/>
  <c r="A60" i="12"/>
  <c r="A115" i="22" s="1"/>
  <c r="F60" i="12"/>
  <c r="A61" i="12"/>
  <c r="A116" i="22" s="1"/>
  <c r="F61" i="12"/>
  <c r="A62" i="12"/>
  <c r="A117" i="22" s="1"/>
  <c r="F62" i="12"/>
  <c r="A63" i="12"/>
  <c r="A118" i="22" s="1"/>
  <c r="F63" i="12"/>
  <c r="A64" i="12"/>
  <c r="A119" i="22" s="1"/>
  <c r="F64" i="12"/>
  <c r="A65" i="12"/>
  <c r="A120" i="22" s="1"/>
  <c r="F65" i="12"/>
  <c r="A66" i="12"/>
  <c r="A121" i="22" s="1"/>
  <c r="F66" i="12"/>
  <c r="A67" i="12"/>
  <c r="A122" i="22" s="1"/>
  <c r="F67" i="12"/>
  <c r="A68" i="12"/>
  <c r="A123" i="22" s="1"/>
  <c r="F68" i="12"/>
  <c r="A69" i="12"/>
  <c r="A124" i="22" s="1"/>
  <c r="F69" i="12"/>
  <c r="A70" i="12"/>
  <c r="A125" i="22" s="1"/>
  <c r="F70" i="12"/>
  <c r="A71" i="12"/>
  <c r="A126" i="22" s="1"/>
  <c r="F71" i="12"/>
  <c r="A72" i="12"/>
  <c r="A127" i="22" s="1"/>
  <c r="F72" i="12"/>
  <c r="A73" i="12"/>
  <c r="A128" i="22" s="1"/>
  <c r="F73" i="12"/>
  <c r="A74" i="12"/>
  <c r="A129" i="22" s="1"/>
  <c r="F74" i="12"/>
  <c r="A75" i="12"/>
  <c r="A130" i="22" s="1"/>
  <c r="F75" i="12"/>
  <c r="A76" i="12"/>
  <c r="A131" i="22" s="1"/>
  <c r="F76" i="12"/>
  <c r="A77" i="12"/>
  <c r="A132" i="22" s="1"/>
  <c r="F77" i="12"/>
  <c r="A78" i="12"/>
  <c r="A133" i="22" s="1"/>
  <c r="F78" i="12"/>
  <c r="A79" i="12"/>
  <c r="A134" i="22" s="1"/>
  <c r="F79" i="12"/>
  <c r="A80" i="12"/>
  <c r="A135" i="22" s="1"/>
  <c r="F80" i="12"/>
  <c r="A81" i="12"/>
  <c r="A136" i="22" s="1"/>
  <c r="F81" i="12"/>
  <c r="A82" i="12"/>
  <c r="A137" i="22" s="1"/>
  <c r="F82" i="12"/>
  <c r="A83" i="12"/>
  <c r="F83" i="12"/>
  <c r="A84" i="12"/>
  <c r="F84" i="12"/>
  <c r="A85" i="12"/>
  <c r="F85" i="12"/>
  <c r="A86" i="12"/>
  <c r="F86" i="12"/>
  <c r="A87" i="12"/>
  <c r="F87" i="12"/>
  <c r="A88" i="12"/>
  <c r="F88" i="12"/>
  <c r="A89" i="12"/>
  <c r="F89" i="12"/>
  <c r="A90" i="12"/>
  <c r="F90" i="12"/>
  <c r="A91" i="12"/>
  <c r="F91" i="12"/>
  <c r="A92" i="12"/>
  <c r="F92" i="12"/>
  <c r="A93" i="12"/>
  <c r="F93" i="12"/>
  <c r="A94" i="12"/>
  <c r="F94" i="12"/>
  <c r="A95" i="12"/>
  <c r="F95" i="12"/>
  <c r="A96" i="12"/>
  <c r="F96" i="12"/>
  <c r="A97" i="12"/>
  <c r="F97" i="12"/>
  <c r="A98" i="12"/>
  <c r="F98" i="12"/>
  <c r="A99" i="12"/>
  <c r="F99" i="12"/>
  <c r="A100" i="12"/>
  <c r="F100" i="12"/>
  <c r="A101" i="12"/>
  <c r="F101" i="12"/>
  <c r="A102" i="12"/>
  <c r="F102" i="12"/>
  <c r="A103" i="12"/>
  <c r="F103" i="12"/>
  <c r="A104" i="12"/>
  <c r="F104" i="12"/>
  <c r="A105" i="12"/>
  <c r="F105" i="12"/>
  <c r="A106" i="12"/>
  <c r="F106" i="12"/>
  <c r="A107" i="12"/>
  <c r="F107" i="12"/>
  <c r="A108" i="12"/>
  <c r="F108" i="12"/>
  <c r="A109" i="12"/>
  <c r="F109" i="12"/>
  <c r="A110" i="12"/>
  <c r="F110" i="12"/>
  <c r="A111" i="12"/>
  <c r="F111" i="12"/>
  <c r="A112" i="12"/>
  <c r="F112" i="12"/>
  <c r="A113" i="12"/>
  <c r="F113" i="12"/>
  <c r="A114" i="12"/>
  <c r="F114" i="12"/>
  <c r="A115" i="12"/>
  <c r="F115" i="12"/>
  <c r="A116" i="12"/>
  <c r="F116" i="12"/>
  <c r="A117" i="12"/>
  <c r="F117" i="12"/>
  <c r="A118" i="12"/>
  <c r="F118" i="12"/>
  <c r="A119" i="12"/>
  <c r="F119" i="12"/>
  <c r="A120" i="12"/>
  <c r="F120" i="12"/>
  <c r="A121" i="12"/>
  <c r="F121" i="12"/>
  <c r="A122" i="12"/>
  <c r="F122" i="12"/>
  <c r="A123" i="12"/>
  <c r="F123" i="12"/>
  <c r="A124" i="12"/>
  <c r="F124" i="12"/>
  <c r="A125" i="12"/>
  <c r="F125" i="12"/>
  <c r="F11" i="4"/>
  <c r="F10" i="4"/>
  <c r="F8" i="4"/>
  <c r="A7" i="4"/>
  <c r="A9" i="22" s="1"/>
  <c r="A8" i="4"/>
  <c r="A10" i="22" s="1"/>
  <c r="A9" i="4"/>
  <c r="A11" i="22" s="1"/>
  <c r="A10" i="4"/>
  <c r="A12" i="22" s="1"/>
  <c r="A11" i="4"/>
  <c r="A13" i="22" s="1"/>
  <c r="A12" i="4"/>
  <c r="A14" i="22" s="1"/>
  <c r="A13" i="4"/>
  <c r="A15" i="22" s="1"/>
  <c r="A14" i="4"/>
  <c r="A16" i="22" s="1"/>
  <c r="A15" i="4"/>
  <c r="A17" i="22" s="1"/>
  <c r="A16" i="4"/>
  <c r="A18" i="22" s="1"/>
  <c r="A17" i="4"/>
  <c r="A19" i="22" s="1"/>
  <c r="A18" i="4"/>
  <c r="A20" i="22" s="1"/>
  <c r="A19" i="4"/>
  <c r="A21" i="22" s="1"/>
  <c r="A20" i="4"/>
  <c r="A22" i="22" s="1"/>
  <c r="A21" i="4"/>
  <c r="A23" i="22" s="1"/>
  <c r="A22" i="4"/>
  <c r="A24" i="22" s="1"/>
  <c r="A23" i="4"/>
  <c r="A25" i="22" s="1"/>
  <c r="A24" i="4"/>
  <c r="A26" i="22" s="1"/>
  <c r="A25" i="4"/>
  <c r="A27" i="22" s="1"/>
  <c r="A26" i="4"/>
  <c r="A28" i="22" s="1"/>
  <c r="A27" i="4"/>
  <c r="A29" i="22" s="1"/>
  <c r="A28" i="4"/>
  <c r="A30" i="22" s="1"/>
  <c r="A29" i="4"/>
  <c r="A31" i="22" s="1"/>
  <c r="A30" i="4"/>
  <c r="A32" i="22" s="1"/>
  <c r="A31" i="4"/>
  <c r="A33" i="22" s="1"/>
  <c r="A32" i="4"/>
  <c r="A34" i="22" s="1"/>
  <c r="A33" i="4"/>
  <c r="A35" i="22" s="1"/>
  <c r="A34" i="4"/>
  <c r="A36" i="22" s="1"/>
  <c r="A35" i="4"/>
  <c r="A37" i="22" s="1"/>
  <c r="A36" i="4"/>
  <c r="A38" i="22" s="1"/>
  <c r="A37" i="4"/>
  <c r="A39" i="22" s="1"/>
  <c r="A38" i="4"/>
  <c r="A40" i="22" s="1"/>
  <c r="A39" i="4"/>
  <c r="A41" i="22" s="1"/>
  <c r="A40" i="4"/>
  <c r="A42" i="22" s="1"/>
  <c r="A41" i="4"/>
  <c r="A43" i="22" s="1"/>
  <c r="A42" i="4"/>
  <c r="A44" i="22" s="1"/>
  <c r="A43" i="4"/>
  <c r="A45" i="22" s="1"/>
  <c r="A44" i="4"/>
  <c r="A46" i="22" s="1"/>
  <c r="A45" i="4"/>
  <c r="A47" i="22" s="1"/>
  <c r="A46" i="4"/>
  <c r="A48" i="22" s="1"/>
  <c r="A47" i="4"/>
  <c r="A49" i="22" s="1"/>
  <c r="A48" i="4"/>
  <c r="A50" i="22" s="1"/>
  <c r="A49" i="4"/>
  <c r="A51" i="22" s="1"/>
  <c r="A50" i="4"/>
  <c r="A52" i="22" s="1"/>
  <c r="A51" i="4"/>
  <c r="A53" i="22" s="1"/>
  <c r="A52" i="4"/>
  <c r="A54" i="22" s="1"/>
  <c r="A53" i="4"/>
  <c r="A55" i="22" s="1"/>
  <c r="A54" i="4"/>
  <c r="A56" i="22" s="1"/>
  <c r="A55" i="4"/>
  <c r="A57" i="22" s="1"/>
  <c r="A56" i="4"/>
  <c r="A58" i="22" s="1"/>
  <c r="A57" i="4"/>
  <c r="A59" i="22" s="1"/>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6" i="4"/>
  <c r="A8" i="22" s="1"/>
  <c r="F125" i="4"/>
  <c r="F124" i="4"/>
  <c r="F123" i="4"/>
  <c r="F122" i="4"/>
  <c r="F121" i="4"/>
  <c r="F120" i="4"/>
  <c r="F119" i="4"/>
  <c r="F118" i="4"/>
  <c r="F117" i="4"/>
  <c r="F116" i="4"/>
  <c r="F115" i="4"/>
  <c r="F114" i="4"/>
  <c r="F9"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M19" i="8"/>
  <c r="E17" i="3" a="1"/>
  <c r="E5" i="3" a="1"/>
  <c r="E14" i="3" a="1"/>
  <c r="E10" i="3" a="1"/>
  <c r="E15" i="3" a="1"/>
  <c r="E20" i="3" a="1"/>
  <c r="E19" i="3" a="1"/>
  <c r="E4" i="3" a="1"/>
  <c r="E21" i="3" a="1"/>
  <c r="E8" i="3" a="1"/>
  <c r="G114" i="17" l="1"/>
  <c r="H114" i="17"/>
  <c r="A114" i="17"/>
  <c r="F114" i="17"/>
  <c r="B114" i="17"/>
  <c r="C114" i="17"/>
  <c r="D114" i="17"/>
  <c r="E114" i="17"/>
  <c r="G94" i="17"/>
  <c r="H94" i="17"/>
  <c r="A94" i="17"/>
  <c r="B94" i="17"/>
  <c r="D94" i="17"/>
  <c r="C94" i="17"/>
  <c r="E94" i="17"/>
  <c r="F94" i="17"/>
  <c r="G74" i="17"/>
  <c r="H74" i="17"/>
  <c r="F74" i="17"/>
  <c r="E74" i="17"/>
  <c r="A74" i="17"/>
  <c r="B74" i="17"/>
  <c r="C74" i="17"/>
  <c r="D74" i="17"/>
  <c r="E54" i="17"/>
  <c r="F54" i="17"/>
  <c r="H54" i="17"/>
  <c r="C54" i="17"/>
  <c r="D54" i="17"/>
  <c r="G54" i="17"/>
  <c r="B54" i="17"/>
  <c r="A54" i="17"/>
  <c r="G24" i="17"/>
  <c r="H24" i="17"/>
  <c r="A24" i="17"/>
  <c r="E24" i="17"/>
  <c r="C24" i="17"/>
  <c r="D24" i="17"/>
  <c r="F24" i="17"/>
  <c r="B24" i="17"/>
  <c r="H92" i="8"/>
  <c r="A92" i="8"/>
  <c r="B92" i="8"/>
  <c r="C92" i="8"/>
  <c r="D92" i="8"/>
  <c r="G92" i="8"/>
  <c r="E92" i="8"/>
  <c r="F92" i="8"/>
  <c r="A120" i="17"/>
  <c r="B120" i="17"/>
  <c r="C120" i="17"/>
  <c r="H120" i="17"/>
  <c r="D120" i="17"/>
  <c r="E120" i="17"/>
  <c r="F120" i="17"/>
  <c r="G120" i="17"/>
  <c r="C110" i="17"/>
  <c r="D110" i="17"/>
  <c r="E110" i="17"/>
  <c r="F110" i="17"/>
  <c r="G110" i="17"/>
  <c r="B110" i="17"/>
  <c r="A110" i="17"/>
  <c r="H110" i="17"/>
  <c r="B100" i="17"/>
  <c r="E100" i="17"/>
  <c r="F100" i="17"/>
  <c r="G100" i="17"/>
  <c r="H100" i="17"/>
  <c r="D100" i="17"/>
  <c r="A100" i="17"/>
  <c r="C100" i="17"/>
  <c r="A90" i="17"/>
  <c r="B90" i="17"/>
  <c r="C90" i="17"/>
  <c r="D90" i="17"/>
  <c r="E90" i="17"/>
  <c r="H90" i="17"/>
  <c r="F90" i="17"/>
  <c r="G90" i="17"/>
  <c r="A80" i="17"/>
  <c r="B80" i="17"/>
  <c r="C80" i="17"/>
  <c r="D80" i="17"/>
  <c r="G80" i="17"/>
  <c r="H80" i="17"/>
  <c r="E80" i="17"/>
  <c r="F80" i="17"/>
  <c r="A70" i="17"/>
  <c r="B70" i="17"/>
  <c r="C70" i="17"/>
  <c r="D70" i="17"/>
  <c r="F70" i="17"/>
  <c r="G70" i="17"/>
  <c r="E70" i="17"/>
  <c r="H70" i="17"/>
  <c r="A60" i="17"/>
  <c r="B60" i="17"/>
  <c r="G60" i="17"/>
  <c r="H60" i="17"/>
  <c r="C60" i="17"/>
  <c r="D60" i="17"/>
  <c r="E60" i="17"/>
  <c r="F60" i="17"/>
  <c r="A50" i="17"/>
  <c r="B50" i="17"/>
  <c r="D50" i="17"/>
  <c r="E50" i="17"/>
  <c r="C50" i="17"/>
  <c r="F50" i="17"/>
  <c r="G50" i="17"/>
  <c r="H50" i="17"/>
  <c r="A40" i="17"/>
  <c r="B40" i="17"/>
  <c r="E40" i="17"/>
  <c r="F40" i="17"/>
  <c r="H40" i="17"/>
  <c r="C40" i="17"/>
  <c r="D40" i="17"/>
  <c r="G40" i="17"/>
  <c r="A30" i="17"/>
  <c r="B30" i="17"/>
  <c r="C30" i="17"/>
  <c r="G30" i="17"/>
  <c r="E30" i="17"/>
  <c r="F30" i="17"/>
  <c r="H30" i="17"/>
  <c r="D30" i="17"/>
  <c r="A20" i="17"/>
  <c r="B20" i="17"/>
  <c r="E20" i="17"/>
  <c r="D20" i="17"/>
  <c r="F20" i="17"/>
  <c r="H20" i="17"/>
  <c r="G20" i="17"/>
  <c r="C20" i="17"/>
  <c r="A10" i="17"/>
  <c r="B10" i="17"/>
  <c r="C10" i="17"/>
  <c r="E10" i="17"/>
  <c r="D10" i="17"/>
  <c r="F10" i="17"/>
  <c r="G10" i="17"/>
  <c r="H10" i="17"/>
  <c r="A118" i="8"/>
  <c r="B118" i="8"/>
  <c r="C118" i="8"/>
  <c r="D118" i="8"/>
  <c r="F118" i="8"/>
  <c r="E118" i="8"/>
  <c r="H118" i="8"/>
  <c r="G118" i="8"/>
  <c r="A108" i="8"/>
  <c r="D108" i="8"/>
  <c r="E108" i="8"/>
  <c r="F108" i="8"/>
  <c r="G108" i="8"/>
  <c r="H108" i="8"/>
  <c r="C108" i="8"/>
  <c r="B108" i="8"/>
  <c r="A98" i="8"/>
  <c r="F98" i="8"/>
  <c r="G98" i="8"/>
  <c r="H98" i="8"/>
  <c r="B98" i="8"/>
  <c r="E98" i="8"/>
  <c r="C98" i="8"/>
  <c r="D98" i="8"/>
  <c r="A88" i="8"/>
  <c r="B88" i="8"/>
  <c r="D88" i="8"/>
  <c r="G88" i="8"/>
  <c r="E88" i="8"/>
  <c r="F88" i="8"/>
  <c r="H88" i="8"/>
  <c r="C88" i="8"/>
  <c r="A78" i="8"/>
  <c r="B78" i="8"/>
  <c r="H78" i="8"/>
  <c r="C78" i="8"/>
  <c r="D78" i="8"/>
  <c r="G78" i="8"/>
  <c r="E78" i="8"/>
  <c r="F78" i="8"/>
  <c r="A68" i="8"/>
  <c r="B68" i="8"/>
  <c r="F68" i="8"/>
  <c r="C68" i="8"/>
  <c r="D68" i="8"/>
  <c r="E68" i="8"/>
  <c r="G68" i="8"/>
  <c r="H68" i="8"/>
  <c r="A58" i="8"/>
  <c r="B58" i="8"/>
  <c r="D58" i="8"/>
  <c r="E58" i="8"/>
  <c r="G58" i="8"/>
  <c r="H58" i="8"/>
  <c r="F58" i="8"/>
  <c r="C58" i="8"/>
  <c r="A48" i="8"/>
  <c r="B48" i="8"/>
  <c r="G48" i="8"/>
  <c r="H48" i="8"/>
  <c r="C48" i="8"/>
  <c r="F48" i="8"/>
  <c r="E48" i="8"/>
  <c r="D48" i="8"/>
  <c r="A38" i="8"/>
  <c r="B38" i="8"/>
  <c r="C38" i="8"/>
  <c r="D38" i="8"/>
  <c r="E38" i="8"/>
  <c r="G38" i="8"/>
  <c r="F38" i="8"/>
  <c r="H38" i="8"/>
  <c r="A28" i="8"/>
  <c r="B28" i="8"/>
  <c r="E28" i="8"/>
  <c r="F28" i="8"/>
  <c r="G28" i="8"/>
  <c r="H28" i="8"/>
  <c r="D28" i="8"/>
  <c r="C28" i="8"/>
  <c r="A18" i="8"/>
  <c r="B18" i="8"/>
  <c r="C18" i="8"/>
  <c r="H18" i="8"/>
  <c r="E18" i="8"/>
  <c r="D18" i="8"/>
  <c r="G18" i="8"/>
  <c r="F18" i="8"/>
  <c r="A8" i="8"/>
  <c r="B8" i="8"/>
  <c r="C8" i="8"/>
  <c r="D8" i="8"/>
  <c r="E8" i="8"/>
  <c r="F8" i="8"/>
  <c r="G8" i="8"/>
  <c r="H8" i="8"/>
  <c r="A113" i="18"/>
  <c r="B113" i="18"/>
  <c r="C113" i="18"/>
  <c r="D113" i="18"/>
  <c r="E113" i="18"/>
  <c r="F113" i="18"/>
  <c r="G113" i="18"/>
  <c r="H113" i="18"/>
  <c r="A103" i="18"/>
  <c r="B103" i="18"/>
  <c r="C103" i="18"/>
  <c r="D103" i="18"/>
  <c r="E103" i="18"/>
  <c r="F103" i="18"/>
  <c r="G103" i="18"/>
  <c r="H103" i="18"/>
  <c r="A93" i="18"/>
  <c r="B93" i="18"/>
  <c r="C93" i="18"/>
  <c r="F93" i="18"/>
  <c r="G93" i="18"/>
  <c r="H93" i="18"/>
  <c r="E93" i="18"/>
  <c r="D93" i="18"/>
  <c r="A83" i="18"/>
  <c r="B83" i="18"/>
  <c r="C83" i="18"/>
  <c r="D83" i="18"/>
  <c r="E83" i="18"/>
  <c r="F83" i="18"/>
  <c r="G83" i="18"/>
  <c r="H83" i="18"/>
  <c r="A73" i="18"/>
  <c r="B73" i="18"/>
  <c r="C73" i="18"/>
  <c r="H73" i="18"/>
  <c r="G73" i="18"/>
  <c r="F73" i="18"/>
  <c r="D73" i="18"/>
  <c r="E73" i="18"/>
  <c r="A63" i="18"/>
  <c r="B63" i="18"/>
  <c r="C63" i="18"/>
  <c r="D63" i="18"/>
  <c r="E63" i="18"/>
  <c r="F63" i="18"/>
  <c r="G63" i="18"/>
  <c r="H63" i="18"/>
  <c r="A53" i="18"/>
  <c r="B53" i="18"/>
  <c r="C53" i="18"/>
  <c r="D53" i="18"/>
  <c r="E53" i="18"/>
  <c r="F53" i="18"/>
  <c r="G53" i="18"/>
  <c r="H53" i="18"/>
  <c r="A43" i="18"/>
  <c r="B43" i="18"/>
  <c r="C43" i="18"/>
  <c r="F43" i="18"/>
  <c r="G43" i="18"/>
  <c r="H43" i="18"/>
  <c r="E43" i="18"/>
  <c r="D43" i="18"/>
  <c r="A33" i="18"/>
  <c r="B33" i="18"/>
  <c r="C33" i="18"/>
  <c r="D33" i="18"/>
  <c r="E33" i="18"/>
  <c r="F33" i="18"/>
  <c r="G33" i="18"/>
  <c r="H33" i="18"/>
  <c r="A23" i="18"/>
  <c r="B23" i="18"/>
  <c r="C23" i="18"/>
  <c r="H23" i="18"/>
  <c r="D23" i="18"/>
  <c r="E23" i="18"/>
  <c r="G23" i="18"/>
  <c r="F23" i="18"/>
  <c r="A13" i="18"/>
  <c r="B13" i="18"/>
  <c r="C13" i="18"/>
  <c r="D13" i="18"/>
  <c r="E13" i="18"/>
  <c r="F13" i="18"/>
  <c r="G13" i="18"/>
  <c r="H13" i="18"/>
  <c r="A19" i="17"/>
  <c r="C19" i="17"/>
  <c r="G19" i="17"/>
  <c r="H19" i="17"/>
  <c r="E19" i="17"/>
  <c r="B19" i="17"/>
  <c r="D19" i="17"/>
  <c r="F19" i="17"/>
  <c r="A9" i="17"/>
  <c r="C9" i="17"/>
  <c r="E9" i="17"/>
  <c r="F9" i="17"/>
  <c r="H9" i="17"/>
  <c r="B9" i="17"/>
  <c r="D9" i="17"/>
  <c r="G9" i="17"/>
  <c r="A117" i="8"/>
  <c r="B117" i="8"/>
  <c r="C117" i="8"/>
  <c r="D117" i="8"/>
  <c r="E117" i="8"/>
  <c r="H117" i="8"/>
  <c r="G117" i="8"/>
  <c r="F117" i="8"/>
  <c r="A107" i="8"/>
  <c r="C107" i="8"/>
  <c r="F107" i="8"/>
  <c r="B107" i="8"/>
  <c r="E107" i="8"/>
  <c r="D107" i="8"/>
  <c r="G107" i="8"/>
  <c r="H107" i="8"/>
  <c r="C97" i="8"/>
  <c r="D97" i="8"/>
  <c r="E97" i="8"/>
  <c r="F97" i="8"/>
  <c r="G97" i="8"/>
  <c r="H97" i="8"/>
  <c r="B97" i="8"/>
  <c r="A97" i="8"/>
  <c r="E87" i="8"/>
  <c r="A87" i="8"/>
  <c r="B87" i="8"/>
  <c r="C87" i="8"/>
  <c r="D87" i="8"/>
  <c r="F87" i="8"/>
  <c r="G87" i="8"/>
  <c r="H87" i="8"/>
  <c r="D77" i="8"/>
  <c r="H77" i="8"/>
  <c r="E77" i="8"/>
  <c r="F77" i="8"/>
  <c r="G77" i="8"/>
  <c r="A77" i="8"/>
  <c r="C77" i="8"/>
  <c r="B77" i="8"/>
  <c r="H67" i="8"/>
  <c r="C67" i="8"/>
  <c r="A67" i="8"/>
  <c r="B67" i="8"/>
  <c r="D67" i="8"/>
  <c r="E67" i="8"/>
  <c r="G67" i="8"/>
  <c r="F67" i="8"/>
  <c r="H57" i="8"/>
  <c r="A57" i="8"/>
  <c r="B57" i="8"/>
  <c r="D57" i="8"/>
  <c r="E57" i="8"/>
  <c r="G57" i="8"/>
  <c r="C57" i="8"/>
  <c r="F57" i="8"/>
  <c r="C47" i="8"/>
  <c r="D47" i="8"/>
  <c r="E47" i="8"/>
  <c r="F47" i="8"/>
  <c r="G47" i="8"/>
  <c r="B47" i="8"/>
  <c r="A47" i="8"/>
  <c r="H47" i="8"/>
  <c r="G37" i="8"/>
  <c r="H37" i="8"/>
  <c r="A37" i="8"/>
  <c r="D37" i="8"/>
  <c r="E37" i="8"/>
  <c r="F37" i="8"/>
  <c r="C37" i="8"/>
  <c r="B37" i="8"/>
  <c r="A27" i="8"/>
  <c r="B27" i="8"/>
  <c r="C27" i="8"/>
  <c r="D27" i="8"/>
  <c r="E27" i="8"/>
  <c r="H27" i="8"/>
  <c r="G27" i="8"/>
  <c r="F27" i="8"/>
  <c r="E17" i="8"/>
  <c r="F17" i="8"/>
  <c r="G17" i="8"/>
  <c r="H17" i="8"/>
  <c r="D17" i="8"/>
  <c r="B17" i="8"/>
  <c r="A17" i="8"/>
  <c r="C17" i="8"/>
  <c r="A7" i="8"/>
  <c r="B7" i="8"/>
  <c r="C7" i="8"/>
  <c r="H7" i="8"/>
  <c r="E7" i="8"/>
  <c r="D7" i="8"/>
  <c r="F7" i="8"/>
  <c r="G7" i="8"/>
  <c r="A112" i="18"/>
  <c r="B112" i="18"/>
  <c r="C112" i="18"/>
  <c r="H112" i="18"/>
  <c r="E112" i="18"/>
  <c r="F112" i="18"/>
  <c r="G112" i="18"/>
  <c r="D112" i="18"/>
  <c r="A102" i="18"/>
  <c r="E102" i="18"/>
  <c r="F102" i="18"/>
  <c r="G102" i="18"/>
  <c r="H102" i="18"/>
  <c r="D102" i="18"/>
  <c r="B102" i="18"/>
  <c r="C102" i="18"/>
  <c r="A92" i="18"/>
  <c r="B92" i="18"/>
  <c r="C92" i="18"/>
  <c r="D92" i="18"/>
  <c r="E92" i="18"/>
  <c r="F92" i="18"/>
  <c r="G92" i="18"/>
  <c r="H92" i="18"/>
  <c r="A82" i="18"/>
  <c r="G82" i="18"/>
  <c r="H82" i="18"/>
  <c r="F82" i="18"/>
  <c r="E82" i="18"/>
  <c r="B82" i="18"/>
  <c r="C82" i="18"/>
  <c r="D82" i="18"/>
  <c r="A72" i="18"/>
  <c r="C72" i="18"/>
  <c r="D72" i="18"/>
  <c r="E72" i="18"/>
  <c r="F72" i="18"/>
  <c r="G72" i="18"/>
  <c r="B72" i="18"/>
  <c r="H72" i="18"/>
  <c r="A62" i="18"/>
  <c r="B62" i="18"/>
  <c r="C62" i="18"/>
  <c r="D62" i="18"/>
  <c r="H62" i="18"/>
  <c r="E62" i="18"/>
  <c r="F62" i="18"/>
  <c r="G62" i="18"/>
  <c r="A52" i="18"/>
  <c r="E52" i="18"/>
  <c r="F52" i="18"/>
  <c r="G52" i="18"/>
  <c r="H52" i="18"/>
  <c r="D52" i="18"/>
  <c r="B52" i="18"/>
  <c r="C52" i="18"/>
  <c r="A42" i="18"/>
  <c r="B42" i="18"/>
  <c r="C42" i="18"/>
  <c r="D42" i="18"/>
  <c r="E42" i="18"/>
  <c r="F42" i="18"/>
  <c r="G42" i="18"/>
  <c r="H42" i="18"/>
  <c r="A32" i="18"/>
  <c r="G32" i="18"/>
  <c r="H32" i="18"/>
  <c r="B32" i="18"/>
  <c r="C32" i="18"/>
  <c r="D32" i="18"/>
  <c r="F32" i="18"/>
  <c r="E32" i="18"/>
  <c r="A22" i="18"/>
  <c r="C22" i="18"/>
  <c r="D22" i="18"/>
  <c r="E22" i="18"/>
  <c r="F22" i="18"/>
  <c r="G22" i="18"/>
  <c r="H22" i="18"/>
  <c r="B22" i="18"/>
  <c r="A12" i="18"/>
  <c r="B12" i="18"/>
  <c r="C12" i="18"/>
  <c r="D12" i="18"/>
  <c r="E12" i="18"/>
  <c r="F12" i="18"/>
  <c r="H12" i="18"/>
  <c r="G12" i="18"/>
  <c r="E98" i="17"/>
  <c r="F98" i="17"/>
  <c r="H98" i="17"/>
  <c r="G98" i="17"/>
  <c r="D98" i="17"/>
  <c r="A98" i="17"/>
  <c r="B98" i="17"/>
  <c r="C98" i="17"/>
  <c r="G88" i="17"/>
  <c r="C88" i="17"/>
  <c r="D88" i="17"/>
  <c r="F88" i="17"/>
  <c r="A88" i="17"/>
  <c r="B88" i="17"/>
  <c r="E88" i="17"/>
  <c r="H88" i="17"/>
  <c r="G78" i="17"/>
  <c r="H78" i="17"/>
  <c r="A78" i="17"/>
  <c r="B78" i="17"/>
  <c r="D78" i="17"/>
  <c r="C78" i="17"/>
  <c r="E78" i="17"/>
  <c r="F78" i="17"/>
  <c r="G68" i="17"/>
  <c r="H68" i="17"/>
  <c r="E68" i="17"/>
  <c r="F68" i="17"/>
  <c r="A68" i="17"/>
  <c r="B68" i="17"/>
  <c r="C68" i="17"/>
  <c r="D68" i="17"/>
  <c r="G58" i="17"/>
  <c r="H58" i="17"/>
  <c r="B58" i="17"/>
  <c r="C58" i="17"/>
  <c r="A58" i="17"/>
  <c r="D58" i="17"/>
  <c r="E58" i="17"/>
  <c r="F58" i="17"/>
  <c r="G48" i="17"/>
  <c r="H48" i="17"/>
  <c r="C48" i="17"/>
  <c r="D48" i="17"/>
  <c r="F48" i="17"/>
  <c r="A48" i="17"/>
  <c r="B48" i="17"/>
  <c r="E48" i="17"/>
  <c r="G38" i="17"/>
  <c r="H38" i="17"/>
  <c r="A38" i="17"/>
  <c r="E38" i="17"/>
  <c r="B38" i="17"/>
  <c r="C38" i="17"/>
  <c r="D38" i="17"/>
  <c r="F38" i="17"/>
  <c r="G28" i="17"/>
  <c r="H28" i="17"/>
  <c r="A28" i="17"/>
  <c r="B28" i="17"/>
  <c r="D28" i="17"/>
  <c r="E28" i="17"/>
  <c r="C28" i="17"/>
  <c r="F28" i="17"/>
  <c r="G18" i="17"/>
  <c r="H18" i="17"/>
  <c r="A18" i="17"/>
  <c r="B18" i="17"/>
  <c r="D18" i="17"/>
  <c r="E18" i="17"/>
  <c r="C18" i="17"/>
  <c r="F18" i="17"/>
  <c r="G8" i="17"/>
  <c r="H8" i="17"/>
  <c r="A8" i="17"/>
  <c r="B8" i="17"/>
  <c r="C8" i="17"/>
  <c r="E8" i="17"/>
  <c r="F8" i="17"/>
  <c r="D8" i="17"/>
  <c r="G116" i="8"/>
  <c r="F116" i="8"/>
  <c r="H116" i="8"/>
  <c r="A116" i="8"/>
  <c r="B116" i="8"/>
  <c r="E116" i="8"/>
  <c r="C116" i="8"/>
  <c r="D116" i="8"/>
  <c r="G106" i="8"/>
  <c r="B106" i="8"/>
  <c r="A106" i="8"/>
  <c r="C106" i="8"/>
  <c r="D106" i="8"/>
  <c r="H106" i="8"/>
  <c r="E106" i="8"/>
  <c r="F106" i="8"/>
  <c r="G96" i="8"/>
  <c r="B96" i="8"/>
  <c r="D96" i="8"/>
  <c r="A96" i="8"/>
  <c r="H96" i="8"/>
  <c r="C96" i="8"/>
  <c r="E96" i="8"/>
  <c r="F96" i="8"/>
  <c r="G86" i="8"/>
  <c r="H86" i="8"/>
  <c r="F86" i="8"/>
  <c r="A86" i="8"/>
  <c r="C86" i="8"/>
  <c r="B86" i="8"/>
  <c r="E86" i="8"/>
  <c r="D86" i="8"/>
  <c r="G76" i="8"/>
  <c r="H76" i="8"/>
  <c r="B76" i="8"/>
  <c r="A76" i="8"/>
  <c r="C76" i="8"/>
  <c r="D76" i="8"/>
  <c r="F76" i="8"/>
  <c r="E76" i="8"/>
  <c r="G66" i="8"/>
  <c r="H66" i="8"/>
  <c r="D66" i="8"/>
  <c r="F66" i="8"/>
  <c r="E66" i="8"/>
  <c r="A66" i="8"/>
  <c r="C66" i="8"/>
  <c r="B66" i="8"/>
  <c r="G56" i="8"/>
  <c r="E56" i="8"/>
  <c r="F56" i="8"/>
  <c r="H56" i="8"/>
  <c r="B56" i="8"/>
  <c r="C56" i="8"/>
  <c r="D56" i="8"/>
  <c r="A56" i="8"/>
  <c r="G46" i="8"/>
  <c r="H46" i="8"/>
  <c r="A46" i="8"/>
  <c r="B46" i="8"/>
  <c r="C46" i="8"/>
  <c r="F46" i="8"/>
  <c r="E46" i="8"/>
  <c r="D46" i="8"/>
  <c r="G36" i="8"/>
  <c r="H36" i="8"/>
  <c r="C36" i="8"/>
  <c r="D36" i="8"/>
  <c r="E36" i="8"/>
  <c r="F36" i="8"/>
  <c r="B36" i="8"/>
  <c r="A36" i="8"/>
  <c r="G26" i="8"/>
  <c r="H26" i="8"/>
  <c r="A26" i="8"/>
  <c r="F26" i="8"/>
  <c r="B26" i="8"/>
  <c r="C26" i="8"/>
  <c r="E26" i="8"/>
  <c r="D26" i="8"/>
  <c r="G16" i="8"/>
  <c r="H16" i="8"/>
  <c r="A16" i="8"/>
  <c r="B16" i="8"/>
  <c r="C16" i="8"/>
  <c r="D16" i="8"/>
  <c r="E16" i="8"/>
  <c r="F16" i="8"/>
  <c r="G121" i="18"/>
  <c r="H121" i="18"/>
  <c r="A121" i="18"/>
  <c r="B121" i="18"/>
  <c r="C121" i="18"/>
  <c r="D121" i="18"/>
  <c r="E121" i="18"/>
  <c r="F121" i="18"/>
  <c r="G111" i="18"/>
  <c r="H111" i="18"/>
  <c r="A111" i="18"/>
  <c r="F111" i="18"/>
  <c r="B111" i="18"/>
  <c r="C111" i="18"/>
  <c r="D111" i="18"/>
  <c r="E111" i="18"/>
  <c r="G101" i="18"/>
  <c r="H101" i="18"/>
  <c r="A101" i="18"/>
  <c r="B101" i="18"/>
  <c r="C101" i="18"/>
  <c r="D101" i="18"/>
  <c r="E101" i="18"/>
  <c r="F101" i="18"/>
  <c r="G91" i="18"/>
  <c r="H91" i="18"/>
  <c r="F91" i="18"/>
  <c r="E91" i="18"/>
  <c r="D91" i="18"/>
  <c r="A91" i="18"/>
  <c r="B91" i="18"/>
  <c r="C91" i="18"/>
  <c r="G81" i="18"/>
  <c r="H81" i="18"/>
  <c r="B81" i="18"/>
  <c r="C81" i="18"/>
  <c r="D81" i="18"/>
  <c r="E81" i="18"/>
  <c r="F81" i="18"/>
  <c r="A81" i="18"/>
  <c r="G71" i="18"/>
  <c r="H71" i="18"/>
  <c r="A71" i="18"/>
  <c r="B71" i="18"/>
  <c r="C71" i="18"/>
  <c r="D71" i="18"/>
  <c r="E71" i="18"/>
  <c r="F71" i="18"/>
  <c r="G61" i="18"/>
  <c r="H61" i="18"/>
  <c r="D61" i="18"/>
  <c r="E61" i="18"/>
  <c r="F61" i="18"/>
  <c r="C61" i="18"/>
  <c r="A61" i="18"/>
  <c r="B61" i="18"/>
  <c r="G51" i="18"/>
  <c r="H51" i="18"/>
  <c r="A51" i="18"/>
  <c r="B51" i="18"/>
  <c r="C51" i="18"/>
  <c r="D51" i="18"/>
  <c r="E51" i="18"/>
  <c r="F51" i="18"/>
  <c r="G41" i="18"/>
  <c r="H41" i="18"/>
  <c r="F41" i="18"/>
  <c r="A41" i="18"/>
  <c r="B41" i="18"/>
  <c r="E41" i="18"/>
  <c r="C41" i="18"/>
  <c r="D41" i="18"/>
  <c r="G31" i="18"/>
  <c r="H31" i="18"/>
  <c r="B31" i="18"/>
  <c r="C31" i="18"/>
  <c r="D31" i="18"/>
  <c r="E31" i="18"/>
  <c r="F31" i="18"/>
  <c r="A31" i="18"/>
  <c r="G21" i="18"/>
  <c r="H21" i="18"/>
  <c r="A21" i="18"/>
  <c r="B21" i="18"/>
  <c r="C21" i="18"/>
  <c r="D21" i="18"/>
  <c r="E21" i="18"/>
  <c r="F21" i="18"/>
  <c r="G11" i="18"/>
  <c r="H11" i="18"/>
  <c r="D11" i="18"/>
  <c r="E11" i="18"/>
  <c r="F11" i="18"/>
  <c r="A11" i="18"/>
  <c r="C11" i="18"/>
  <c r="B11" i="18"/>
  <c r="B69" i="17"/>
  <c r="C69" i="17"/>
  <c r="G69" i="17"/>
  <c r="H69" i="17"/>
  <c r="F69" i="17"/>
  <c r="D69" i="17"/>
  <c r="E69" i="17"/>
  <c r="A69" i="17"/>
  <c r="C107" i="17"/>
  <c r="D107" i="17"/>
  <c r="A107" i="17"/>
  <c r="B107" i="17"/>
  <c r="E107" i="17"/>
  <c r="F107" i="17"/>
  <c r="G107" i="17"/>
  <c r="H107" i="17"/>
  <c r="E77" i="17"/>
  <c r="F77" i="17"/>
  <c r="B77" i="17"/>
  <c r="C77" i="17"/>
  <c r="D77" i="17"/>
  <c r="G77" i="17"/>
  <c r="H77" i="17"/>
  <c r="A77" i="17"/>
  <c r="E57" i="17"/>
  <c r="F57" i="17"/>
  <c r="G57" i="17"/>
  <c r="H57" i="17"/>
  <c r="A57" i="17"/>
  <c r="B57" i="17"/>
  <c r="C57" i="17"/>
  <c r="D57" i="17"/>
  <c r="E7" i="17"/>
  <c r="F7" i="17"/>
  <c r="G7" i="17"/>
  <c r="C7" i="17"/>
  <c r="D7" i="17"/>
  <c r="A7" i="17"/>
  <c r="B7" i="17"/>
  <c r="H7" i="17"/>
  <c r="E115" i="8"/>
  <c r="C115" i="8"/>
  <c r="D115" i="8"/>
  <c r="G115" i="8"/>
  <c r="H115" i="8"/>
  <c r="F115" i="8"/>
  <c r="B115" i="8"/>
  <c r="A115" i="8"/>
  <c r="E105" i="8"/>
  <c r="F105" i="8"/>
  <c r="G105" i="8"/>
  <c r="H105" i="8"/>
  <c r="A105" i="8"/>
  <c r="D105" i="8"/>
  <c r="C105" i="8"/>
  <c r="B105" i="8"/>
  <c r="E95" i="8"/>
  <c r="H95" i="8"/>
  <c r="B95" i="8"/>
  <c r="A95" i="8"/>
  <c r="C95" i="8"/>
  <c r="G95" i="8"/>
  <c r="D95" i="8"/>
  <c r="F95" i="8"/>
  <c r="E85" i="8"/>
  <c r="F85" i="8"/>
  <c r="B85" i="8"/>
  <c r="D85" i="8"/>
  <c r="C85" i="8"/>
  <c r="H85" i="8"/>
  <c r="G85" i="8"/>
  <c r="A85" i="8"/>
  <c r="E75" i="8"/>
  <c r="F75" i="8"/>
  <c r="H75" i="8"/>
  <c r="A75" i="8"/>
  <c r="C75" i="8"/>
  <c r="B75" i="8"/>
  <c r="G75" i="8"/>
  <c r="D75" i="8"/>
  <c r="E65" i="8"/>
  <c r="F65" i="8"/>
  <c r="H65" i="8"/>
  <c r="A65" i="8"/>
  <c r="C65" i="8"/>
  <c r="B65" i="8"/>
  <c r="G65" i="8"/>
  <c r="D65" i="8"/>
  <c r="E55" i="8"/>
  <c r="F55" i="8"/>
  <c r="A55" i="8"/>
  <c r="B55" i="8"/>
  <c r="C55" i="8"/>
  <c r="D55" i="8"/>
  <c r="G55" i="8"/>
  <c r="H55" i="8"/>
  <c r="E45" i="8"/>
  <c r="F45" i="8"/>
  <c r="G45" i="8"/>
  <c r="H45" i="8"/>
  <c r="B45" i="8"/>
  <c r="A45" i="8"/>
  <c r="D45" i="8"/>
  <c r="C45" i="8"/>
  <c r="E35" i="8"/>
  <c r="F35" i="8"/>
  <c r="A35" i="8"/>
  <c r="B35" i="8"/>
  <c r="C35" i="8"/>
  <c r="G35" i="8"/>
  <c r="H35" i="8"/>
  <c r="D35" i="8"/>
  <c r="E25" i="8"/>
  <c r="F25" i="8"/>
  <c r="C25" i="8"/>
  <c r="D25" i="8"/>
  <c r="G25" i="8"/>
  <c r="H25" i="8"/>
  <c r="B25" i="8"/>
  <c r="A25" i="8"/>
  <c r="E15" i="8"/>
  <c r="F15" i="8"/>
  <c r="A15" i="8"/>
  <c r="H15" i="8"/>
  <c r="C15" i="8"/>
  <c r="B15" i="8"/>
  <c r="D15" i="8"/>
  <c r="G15" i="8"/>
  <c r="E120" i="18"/>
  <c r="F120" i="18"/>
  <c r="G120" i="18"/>
  <c r="H120" i="18"/>
  <c r="B120" i="18"/>
  <c r="C120" i="18"/>
  <c r="D120" i="18"/>
  <c r="A120" i="18"/>
  <c r="E110" i="18"/>
  <c r="F110" i="18"/>
  <c r="G110" i="18"/>
  <c r="H110" i="18"/>
  <c r="D110" i="18"/>
  <c r="A110" i="18"/>
  <c r="B110" i="18"/>
  <c r="C110" i="18"/>
  <c r="E100" i="18"/>
  <c r="F100" i="18"/>
  <c r="G100" i="18"/>
  <c r="H100" i="18"/>
  <c r="D100" i="18"/>
  <c r="C100" i="18"/>
  <c r="A100" i="18"/>
  <c r="B100" i="18"/>
  <c r="E90" i="18"/>
  <c r="F90" i="18"/>
  <c r="G90" i="18"/>
  <c r="A90" i="18"/>
  <c r="B90" i="18"/>
  <c r="C90" i="18"/>
  <c r="D90" i="18"/>
  <c r="H90" i="18"/>
  <c r="E80" i="18"/>
  <c r="F80" i="18"/>
  <c r="G80" i="18"/>
  <c r="A80" i="18"/>
  <c r="B80" i="18"/>
  <c r="C80" i="18"/>
  <c r="D80" i="18"/>
  <c r="H80" i="18"/>
  <c r="E70" i="18"/>
  <c r="F70" i="18"/>
  <c r="G70" i="18"/>
  <c r="C70" i="18"/>
  <c r="D70" i="18"/>
  <c r="H70" i="18"/>
  <c r="B70" i="18"/>
  <c r="A70" i="18"/>
  <c r="E60" i="18"/>
  <c r="F60" i="18"/>
  <c r="G60" i="18"/>
  <c r="A60" i="18"/>
  <c r="B60" i="18"/>
  <c r="C60" i="18"/>
  <c r="D60" i="18"/>
  <c r="H60" i="18"/>
  <c r="E50" i="18"/>
  <c r="F50" i="18"/>
  <c r="G50" i="18"/>
  <c r="H50" i="18"/>
  <c r="D50" i="18"/>
  <c r="A50" i="18"/>
  <c r="B50" i="18"/>
  <c r="C50" i="18"/>
  <c r="E40" i="18"/>
  <c r="F40" i="18"/>
  <c r="G40" i="18"/>
  <c r="A40" i="18"/>
  <c r="B40" i="18"/>
  <c r="C40" i="18"/>
  <c r="D40" i="18"/>
  <c r="H40" i="18"/>
  <c r="E30" i="18"/>
  <c r="F30" i="18"/>
  <c r="G30" i="18"/>
  <c r="A30" i="18"/>
  <c r="B30" i="18"/>
  <c r="C30" i="18"/>
  <c r="D30" i="18"/>
  <c r="H30" i="18"/>
  <c r="E20" i="18"/>
  <c r="F20" i="18"/>
  <c r="G20" i="18"/>
  <c r="C20" i="18"/>
  <c r="D20" i="18"/>
  <c r="H20" i="18"/>
  <c r="B20" i="18"/>
  <c r="A20" i="18"/>
  <c r="E10" i="18"/>
  <c r="F10" i="18"/>
  <c r="G10" i="18"/>
  <c r="A10" i="18"/>
  <c r="B10" i="18"/>
  <c r="C10" i="18"/>
  <c r="D10" i="18"/>
  <c r="H10" i="18"/>
  <c r="G109" i="17"/>
  <c r="H109" i="17"/>
  <c r="A109" i="17"/>
  <c r="B109" i="17"/>
  <c r="C109" i="17"/>
  <c r="D109" i="17"/>
  <c r="E109" i="17"/>
  <c r="F109" i="17"/>
  <c r="C59" i="17"/>
  <c r="D59" i="17"/>
  <c r="F59" i="17"/>
  <c r="G59" i="17"/>
  <c r="E59" i="17"/>
  <c r="H59" i="17"/>
  <c r="B59" i="17"/>
  <c r="A59" i="17"/>
  <c r="E17" i="17"/>
  <c r="F17" i="17"/>
  <c r="G17" i="17"/>
  <c r="H17" i="17"/>
  <c r="C17" i="17"/>
  <c r="A17" i="17"/>
  <c r="B17" i="17"/>
  <c r="D17" i="17"/>
  <c r="A116" i="17"/>
  <c r="B116" i="17"/>
  <c r="E116" i="17"/>
  <c r="F116" i="17"/>
  <c r="G116" i="17"/>
  <c r="H116" i="17"/>
  <c r="D116" i="17"/>
  <c r="C116" i="17"/>
  <c r="A106" i="17"/>
  <c r="B106" i="17"/>
  <c r="C106" i="17"/>
  <c r="H106" i="17"/>
  <c r="G106" i="17"/>
  <c r="D106" i="17"/>
  <c r="E106" i="17"/>
  <c r="F106" i="17"/>
  <c r="A96" i="17"/>
  <c r="B96" i="17"/>
  <c r="D96" i="17"/>
  <c r="H96" i="17"/>
  <c r="G96" i="17"/>
  <c r="C96" i="17"/>
  <c r="E96" i="17"/>
  <c r="F96" i="17"/>
  <c r="C86" i="17"/>
  <c r="H86" i="17"/>
  <c r="A86" i="17"/>
  <c r="B86" i="17"/>
  <c r="D86" i="17"/>
  <c r="E86" i="17"/>
  <c r="F86" i="17"/>
  <c r="G86" i="17"/>
  <c r="C76" i="17"/>
  <c r="D76" i="17"/>
  <c r="E76" i="17"/>
  <c r="F76" i="17"/>
  <c r="H76" i="17"/>
  <c r="A76" i="17"/>
  <c r="B76" i="17"/>
  <c r="G76" i="17"/>
  <c r="C66" i="17"/>
  <c r="D66" i="17"/>
  <c r="A66" i="17"/>
  <c r="H66" i="17"/>
  <c r="B66" i="17"/>
  <c r="E66" i="17"/>
  <c r="F66" i="17"/>
  <c r="G66" i="17"/>
  <c r="C56" i="17"/>
  <c r="D56" i="17"/>
  <c r="A56" i="17"/>
  <c r="B56" i="17"/>
  <c r="F56" i="17"/>
  <c r="G56" i="17"/>
  <c r="H56" i="17"/>
  <c r="E56" i="17"/>
  <c r="C46" i="17"/>
  <c r="D46" i="17"/>
  <c r="G46" i="17"/>
  <c r="H46" i="17"/>
  <c r="E46" i="17"/>
  <c r="A46" i="17"/>
  <c r="B46" i="17"/>
  <c r="F46" i="17"/>
  <c r="C36" i="17"/>
  <c r="D36" i="17"/>
  <c r="B36" i="17"/>
  <c r="E36" i="17"/>
  <c r="G36" i="17"/>
  <c r="H36" i="17"/>
  <c r="F36" i="17"/>
  <c r="A36" i="17"/>
  <c r="C26" i="17"/>
  <c r="D26" i="17"/>
  <c r="E26" i="17"/>
  <c r="F26" i="17"/>
  <c r="H26" i="17"/>
  <c r="A26" i="17"/>
  <c r="B26" i="17"/>
  <c r="G26" i="17"/>
  <c r="C16" i="17"/>
  <c r="D16" i="17"/>
  <c r="E16" i="17"/>
  <c r="G16" i="17"/>
  <c r="B16" i="17"/>
  <c r="F16" i="17"/>
  <c r="H16" i="17"/>
  <c r="A16" i="17"/>
  <c r="C6" i="17"/>
  <c r="D6" i="17"/>
  <c r="E6" i="17"/>
  <c r="G6" i="17"/>
  <c r="A6" i="17"/>
  <c r="B6" i="17"/>
  <c r="F6" i="17"/>
  <c r="H6" i="17"/>
  <c r="C114" i="8"/>
  <c r="F114" i="8"/>
  <c r="A114" i="8"/>
  <c r="B114" i="8"/>
  <c r="D114" i="8"/>
  <c r="E114" i="8"/>
  <c r="G114" i="8"/>
  <c r="H114" i="8"/>
  <c r="C104" i="8"/>
  <c r="B104" i="8"/>
  <c r="F104" i="8"/>
  <c r="D104" i="8"/>
  <c r="E104" i="8"/>
  <c r="G104" i="8"/>
  <c r="H104" i="8"/>
  <c r="A104" i="8"/>
  <c r="C94" i="8"/>
  <c r="E94" i="8"/>
  <c r="H94" i="8"/>
  <c r="F94" i="8"/>
  <c r="G94" i="8"/>
  <c r="A94" i="8"/>
  <c r="D94" i="8"/>
  <c r="B94" i="8"/>
  <c r="C84" i="8"/>
  <c r="D84" i="8"/>
  <c r="B84" i="8"/>
  <c r="A84" i="8"/>
  <c r="F84" i="8"/>
  <c r="G84" i="8"/>
  <c r="E84" i="8"/>
  <c r="H84" i="8"/>
  <c r="C74" i="8"/>
  <c r="D74" i="8"/>
  <c r="B74" i="8"/>
  <c r="H74" i="8"/>
  <c r="E74" i="8"/>
  <c r="F74" i="8"/>
  <c r="G74" i="8"/>
  <c r="A74" i="8"/>
  <c r="C64" i="8"/>
  <c r="D64" i="8"/>
  <c r="F64" i="8"/>
  <c r="G64" i="8"/>
  <c r="H64" i="8"/>
  <c r="E64" i="8"/>
  <c r="A64" i="8"/>
  <c r="B64" i="8"/>
  <c r="C54" i="8"/>
  <c r="D54" i="8"/>
  <c r="A54" i="8"/>
  <c r="H54" i="8"/>
  <c r="B54" i="8"/>
  <c r="E54" i="8"/>
  <c r="F54" i="8"/>
  <c r="G54" i="8"/>
  <c r="C44" i="8"/>
  <c r="D44" i="8"/>
  <c r="A44" i="8"/>
  <c r="B44" i="8"/>
  <c r="E44" i="8"/>
  <c r="F44" i="8"/>
  <c r="G44" i="8"/>
  <c r="H44" i="8"/>
  <c r="C34" i="8"/>
  <c r="D34" i="8"/>
  <c r="G34" i="8"/>
  <c r="H34" i="8"/>
  <c r="B34" i="8"/>
  <c r="F34" i="8"/>
  <c r="E34" i="8"/>
  <c r="A34" i="8"/>
  <c r="C24" i="8"/>
  <c r="D24" i="8"/>
  <c r="A24" i="8"/>
  <c r="B24" i="8"/>
  <c r="E24" i="8"/>
  <c r="F24" i="8"/>
  <c r="G24" i="8"/>
  <c r="H24" i="8"/>
  <c r="C14" i="8"/>
  <c r="D14" i="8"/>
  <c r="E14" i="8"/>
  <c r="F14" i="8"/>
  <c r="G14" i="8"/>
  <c r="H14" i="8"/>
  <c r="B14" i="8"/>
  <c r="A14" i="8"/>
  <c r="C119" i="18"/>
  <c r="D119" i="18"/>
  <c r="E119" i="18"/>
  <c r="F119" i="18"/>
  <c r="G119" i="18"/>
  <c r="A119" i="18"/>
  <c r="B119" i="18"/>
  <c r="H119" i="18"/>
  <c r="C109" i="18"/>
  <c r="D109" i="18"/>
  <c r="E109" i="18"/>
  <c r="F109" i="18"/>
  <c r="G109" i="18"/>
  <c r="B109" i="18"/>
  <c r="A109" i="18"/>
  <c r="H109" i="18"/>
  <c r="C99" i="18"/>
  <c r="D99" i="18"/>
  <c r="E99" i="18"/>
  <c r="A99" i="18"/>
  <c r="B99" i="18"/>
  <c r="F99" i="18"/>
  <c r="G99" i="18"/>
  <c r="H99" i="18"/>
  <c r="C89" i="18"/>
  <c r="D89" i="18"/>
  <c r="E89" i="18"/>
  <c r="H89" i="18"/>
  <c r="A89" i="18"/>
  <c r="B89" i="18"/>
  <c r="F89" i="18"/>
  <c r="G89" i="18"/>
  <c r="C79" i="18"/>
  <c r="D79" i="18"/>
  <c r="E79" i="18"/>
  <c r="B79" i="18"/>
  <c r="F79" i="18"/>
  <c r="G79" i="18"/>
  <c r="H79" i="18"/>
  <c r="A79" i="18"/>
  <c r="C69" i="18"/>
  <c r="D69" i="18"/>
  <c r="E69" i="18"/>
  <c r="A69" i="18"/>
  <c r="B69" i="18"/>
  <c r="G69" i="18"/>
  <c r="H69" i="18"/>
  <c r="F69" i="18"/>
  <c r="C59" i="18"/>
  <c r="D59" i="18"/>
  <c r="E59" i="18"/>
  <c r="G59" i="18"/>
  <c r="H59" i="18"/>
  <c r="F59" i="18"/>
  <c r="A59" i="18"/>
  <c r="B59" i="18"/>
  <c r="C49" i="18"/>
  <c r="D49" i="18"/>
  <c r="E49" i="18"/>
  <c r="A49" i="18"/>
  <c r="B49" i="18"/>
  <c r="F49" i="18"/>
  <c r="G49" i="18"/>
  <c r="H49" i="18"/>
  <c r="C39" i="18"/>
  <c r="D39" i="18"/>
  <c r="E39" i="18"/>
  <c r="A39" i="18"/>
  <c r="B39" i="18"/>
  <c r="H39" i="18"/>
  <c r="F39" i="18"/>
  <c r="G39" i="18"/>
  <c r="C29" i="18"/>
  <c r="D29" i="18"/>
  <c r="E29" i="18"/>
  <c r="B29" i="18"/>
  <c r="F29" i="18"/>
  <c r="G29" i="18"/>
  <c r="H29" i="18"/>
  <c r="A29" i="18"/>
  <c r="C19" i="18"/>
  <c r="D19" i="18"/>
  <c r="E19" i="18"/>
  <c r="A19" i="18"/>
  <c r="B19" i="18"/>
  <c r="F19" i="18"/>
  <c r="G19" i="18"/>
  <c r="H19" i="18"/>
  <c r="C9" i="18"/>
  <c r="D9" i="18"/>
  <c r="E9" i="18"/>
  <c r="G9" i="18"/>
  <c r="H9" i="18"/>
  <c r="A9" i="18"/>
  <c r="F9" i="18"/>
  <c r="B9" i="18"/>
  <c r="G119" i="17"/>
  <c r="H119" i="17"/>
  <c r="E119" i="17"/>
  <c r="F119" i="17"/>
  <c r="D119" i="17"/>
  <c r="A119" i="17"/>
  <c r="B119" i="17"/>
  <c r="C119" i="17"/>
  <c r="E108" i="17"/>
  <c r="F108" i="17"/>
  <c r="G108" i="17"/>
  <c r="H108" i="17"/>
  <c r="D108" i="17"/>
  <c r="B108" i="17"/>
  <c r="C108" i="17"/>
  <c r="A108" i="17"/>
  <c r="C97" i="17"/>
  <c r="D97" i="17"/>
  <c r="F97" i="17"/>
  <c r="A97" i="17"/>
  <c r="B97" i="17"/>
  <c r="E97" i="17"/>
  <c r="G97" i="17"/>
  <c r="H97" i="17"/>
  <c r="E87" i="17"/>
  <c r="A87" i="17"/>
  <c r="C87" i="17"/>
  <c r="G87" i="17"/>
  <c r="H87" i="17"/>
  <c r="F87" i="17"/>
  <c r="B87" i="17"/>
  <c r="D87" i="17"/>
  <c r="E67" i="17"/>
  <c r="F67" i="17"/>
  <c r="A67" i="17"/>
  <c r="B67" i="17"/>
  <c r="D67" i="17"/>
  <c r="G67" i="17"/>
  <c r="C67" i="17"/>
  <c r="H67" i="17"/>
  <c r="E47" i="17"/>
  <c r="F47" i="17"/>
  <c r="B47" i="17"/>
  <c r="C47" i="17"/>
  <c r="A47" i="17"/>
  <c r="D47" i="17"/>
  <c r="G47" i="17"/>
  <c r="H47" i="17"/>
  <c r="E37" i="17"/>
  <c r="F37" i="17"/>
  <c r="C37" i="17"/>
  <c r="D37" i="17"/>
  <c r="H37" i="17"/>
  <c r="A37" i="17"/>
  <c r="B37" i="17"/>
  <c r="G37" i="17"/>
  <c r="E27" i="17"/>
  <c r="F27" i="17"/>
  <c r="A27" i="17"/>
  <c r="G27" i="17"/>
  <c r="C27" i="17"/>
  <c r="D27" i="17"/>
  <c r="H27" i="17"/>
  <c r="B27" i="17"/>
  <c r="A115" i="17"/>
  <c r="B115" i="17"/>
  <c r="C115" i="17"/>
  <c r="D115" i="17"/>
  <c r="E115" i="17"/>
  <c r="H115" i="17"/>
  <c r="F115" i="17"/>
  <c r="G115" i="17"/>
  <c r="E105" i="17"/>
  <c r="F105" i="17"/>
  <c r="G105" i="17"/>
  <c r="H105" i="17"/>
  <c r="D105" i="17"/>
  <c r="A105" i="17"/>
  <c r="B105" i="17"/>
  <c r="C105" i="17"/>
  <c r="B95" i="17"/>
  <c r="C95" i="17"/>
  <c r="D95" i="17"/>
  <c r="E95" i="17"/>
  <c r="F95" i="17"/>
  <c r="G95" i="17"/>
  <c r="A95" i="17"/>
  <c r="H95" i="17"/>
  <c r="A85" i="17"/>
  <c r="E85" i="17"/>
  <c r="F85" i="17"/>
  <c r="H85" i="17"/>
  <c r="G85" i="17"/>
  <c r="D85" i="17"/>
  <c r="B85" i="17"/>
  <c r="C85" i="17"/>
  <c r="A75" i="17"/>
  <c r="B75" i="17"/>
  <c r="D75" i="17"/>
  <c r="C75" i="17"/>
  <c r="E75" i="17"/>
  <c r="F75" i="17"/>
  <c r="G75" i="17"/>
  <c r="H75" i="17"/>
  <c r="A65" i="17"/>
  <c r="B65" i="17"/>
  <c r="E65" i="17"/>
  <c r="F65" i="17"/>
  <c r="H65" i="17"/>
  <c r="C65" i="17"/>
  <c r="D65" i="17"/>
  <c r="G65" i="17"/>
  <c r="A55" i="17"/>
  <c r="B55" i="17"/>
  <c r="C55" i="17"/>
  <c r="D55" i="17"/>
  <c r="E55" i="17"/>
  <c r="F55" i="17"/>
  <c r="G55" i="17"/>
  <c r="H55" i="17"/>
  <c r="A45" i="17"/>
  <c r="B45" i="17"/>
  <c r="C45" i="17"/>
  <c r="D45" i="17"/>
  <c r="F45" i="17"/>
  <c r="G45" i="17"/>
  <c r="H45" i="17"/>
  <c r="E45" i="17"/>
  <c r="A35" i="17"/>
  <c r="B35" i="17"/>
  <c r="G35" i="17"/>
  <c r="H35" i="17"/>
  <c r="E35" i="17"/>
  <c r="C35" i="17"/>
  <c r="D35" i="17"/>
  <c r="F35" i="17"/>
  <c r="A25" i="17"/>
  <c r="B25" i="17"/>
  <c r="D25" i="17"/>
  <c r="E25" i="17"/>
  <c r="C25" i="17"/>
  <c r="F25" i="17"/>
  <c r="G25" i="17"/>
  <c r="H25" i="17"/>
  <c r="A15" i="17"/>
  <c r="B15" i="17"/>
  <c r="C15" i="17"/>
  <c r="E15" i="17"/>
  <c r="G15" i="17"/>
  <c r="H15" i="17"/>
  <c r="D15" i="17"/>
  <c r="F15" i="17"/>
  <c r="A5" i="17"/>
  <c r="B5" i="17"/>
  <c r="C5" i="17"/>
  <c r="E5" i="17"/>
  <c r="D5" i="17"/>
  <c r="F5" i="17"/>
  <c r="H5" i="17"/>
  <c r="G5" i="17"/>
  <c r="A113" i="8"/>
  <c r="H113" i="8"/>
  <c r="B113" i="8"/>
  <c r="C113" i="8"/>
  <c r="D113" i="8"/>
  <c r="G113" i="8"/>
  <c r="E113" i="8"/>
  <c r="F113" i="8"/>
  <c r="A103" i="8"/>
  <c r="B103" i="8"/>
  <c r="D103" i="8"/>
  <c r="C103" i="8"/>
  <c r="F103" i="8"/>
  <c r="E103" i="8"/>
  <c r="G103" i="8"/>
  <c r="H103" i="8"/>
  <c r="A93" i="8"/>
  <c r="B93" i="8"/>
  <c r="D93" i="8"/>
  <c r="C93" i="8"/>
  <c r="E93" i="8"/>
  <c r="F93" i="8"/>
  <c r="H93" i="8"/>
  <c r="G93" i="8"/>
  <c r="A83" i="8"/>
  <c r="B83" i="8"/>
  <c r="F83" i="8"/>
  <c r="G83" i="8"/>
  <c r="H83" i="8"/>
  <c r="C83" i="8"/>
  <c r="E83" i="8"/>
  <c r="D83" i="8"/>
  <c r="A73" i="8"/>
  <c r="B73" i="8"/>
  <c r="D73" i="8"/>
  <c r="G73" i="8"/>
  <c r="C73" i="8"/>
  <c r="E73" i="8"/>
  <c r="F73" i="8"/>
  <c r="H73" i="8"/>
  <c r="A63" i="8"/>
  <c r="B63" i="8"/>
  <c r="D63" i="8"/>
  <c r="C63" i="8"/>
  <c r="F63" i="8"/>
  <c r="E63" i="8"/>
  <c r="G63" i="8"/>
  <c r="H63" i="8"/>
  <c r="A53" i="8"/>
  <c r="B53" i="8"/>
  <c r="E53" i="8"/>
  <c r="F53" i="8"/>
  <c r="G53" i="8"/>
  <c r="H53" i="8"/>
  <c r="D53" i="8"/>
  <c r="C53" i="8"/>
  <c r="A43" i="8"/>
  <c r="B43" i="8"/>
  <c r="C43" i="8"/>
  <c r="F43" i="8"/>
  <c r="G43" i="8"/>
  <c r="H43" i="8"/>
  <c r="E43" i="8"/>
  <c r="D43" i="8"/>
  <c r="A33" i="8"/>
  <c r="B33" i="8"/>
  <c r="C33" i="8"/>
  <c r="D33" i="8"/>
  <c r="E33" i="8"/>
  <c r="F33" i="8"/>
  <c r="G33" i="8"/>
  <c r="H33" i="8"/>
  <c r="A23" i="8"/>
  <c r="B23" i="8"/>
  <c r="G23" i="8"/>
  <c r="H23" i="8"/>
  <c r="F23" i="8"/>
  <c r="C23" i="8"/>
  <c r="D23" i="8"/>
  <c r="E23" i="8"/>
  <c r="A13" i="8"/>
  <c r="B13" i="8"/>
  <c r="C13" i="8"/>
  <c r="D13" i="8"/>
  <c r="E13" i="8"/>
  <c r="H13" i="8"/>
  <c r="F13" i="8"/>
  <c r="G13" i="8"/>
  <c r="A118" i="18"/>
  <c r="B118" i="18"/>
  <c r="C118" i="18"/>
  <c r="D118" i="18"/>
  <c r="E118" i="18"/>
  <c r="F118" i="18"/>
  <c r="G118" i="18"/>
  <c r="H118" i="18"/>
  <c r="A108" i="18"/>
  <c r="B108" i="18"/>
  <c r="C108" i="18"/>
  <c r="D108" i="18"/>
  <c r="E108" i="18"/>
  <c r="F108" i="18"/>
  <c r="G108" i="18"/>
  <c r="H108" i="18"/>
  <c r="A98" i="18"/>
  <c r="B98" i="18"/>
  <c r="C98" i="18"/>
  <c r="H98" i="18"/>
  <c r="G98" i="18"/>
  <c r="D98" i="18"/>
  <c r="E98" i="18"/>
  <c r="F98" i="18"/>
  <c r="A88" i="18"/>
  <c r="B88" i="18"/>
  <c r="C88" i="18"/>
  <c r="D88" i="18"/>
  <c r="E88" i="18"/>
  <c r="F88" i="18"/>
  <c r="G88" i="18"/>
  <c r="H88" i="18"/>
  <c r="A78" i="18"/>
  <c r="B78" i="18"/>
  <c r="C78" i="18"/>
  <c r="D78" i="18"/>
  <c r="F78" i="18"/>
  <c r="G78" i="18"/>
  <c r="H78" i="18"/>
  <c r="E78" i="18"/>
  <c r="A68" i="18"/>
  <c r="B68" i="18"/>
  <c r="C68" i="18"/>
  <c r="F68" i="18"/>
  <c r="G68" i="18"/>
  <c r="H68" i="18"/>
  <c r="E68" i="18"/>
  <c r="D68" i="18"/>
  <c r="A58" i="18"/>
  <c r="B58" i="18"/>
  <c r="C58" i="18"/>
  <c r="D58" i="18"/>
  <c r="E58" i="18"/>
  <c r="F58" i="18"/>
  <c r="G58" i="18"/>
  <c r="H58" i="18"/>
  <c r="A48" i="18"/>
  <c r="B48" i="18"/>
  <c r="C48" i="18"/>
  <c r="H48" i="18"/>
  <c r="G48" i="18"/>
  <c r="D48" i="18"/>
  <c r="E48" i="18"/>
  <c r="F48" i="18"/>
  <c r="A38" i="18"/>
  <c r="B38" i="18"/>
  <c r="C38" i="18"/>
  <c r="D38" i="18"/>
  <c r="E38" i="18"/>
  <c r="F38" i="18"/>
  <c r="G38" i="18"/>
  <c r="H38" i="18"/>
  <c r="A28" i="18"/>
  <c r="B28" i="18"/>
  <c r="C28" i="18"/>
  <c r="D28" i="18"/>
  <c r="E28" i="18"/>
  <c r="F28" i="18"/>
  <c r="G28" i="18"/>
  <c r="H28" i="18"/>
  <c r="A18" i="18"/>
  <c r="B18" i="18"/>
  <c r="C18" i="18"/>
  <c r="F18" i="18"/>
  <c r="G18" i="18"/>
  <c r="H18" i="18"/>
  <c r="E18" i="18"/>
  <c r="D18" i="18"/>
  <c r="A8" i="18"/>
  <c r="B8" i="18"/>
  <c r="C8" i="18"/>
  <c r="D8" i="18"/>
  <c r="E8" i="18"/>
  <c r="F8" i="18"/>
  <c r="G8" i="18"/>
  <c r="H8" i="18"/>
  <c r="E118" i="17"/>
  <c r="F118" i="17"/>
  <c r="A118" i="17"/>
  <c r="B118" i="17"/>
  <c r="C118" i="17"/>
  <c r="D118" i="17"/>
  <c r="G118" i="17"/>
  <c r="H118" i="17"/>
  <c r="A4" i="17"/>
  <c r="B4" i="17"/>
  <c r="C4" i="17"/>
  <c r="D4" i="17"/>
  <c r="F4" i="17"/>
  <c r="G4" i="17"/>
  <c r="H4" i="17"/>
  <c r="E4" i="17"/>
  <c r="F72" i="8"/>
  <c r="H72" i="8"/>
  <c r="G72" i="8"/>
  <c r="A72" i="8"/>
  <c r="B72" i="8"/>
  <c r="C72" i="8"/>
  <c r="E72" i="8"/>
  <c r="D72" i="8"/>
  <c r="B62" i="8"/>
  <c r="C62" i="8"/>
  <c r="G62" i="8"/>
  <c r="H62" i="8"/>
  <c r="D62" i="8"/>
  <c r="A62" i="8"/>
  <c r="F62" i="8"/>
  <c r="E62" i="8"/>
  <c r="A52" i="8"/>
  <c r="B52" i="8"/>
  <c r="C52" i="8"/>
  <c r="D52" i="8"/>
  <c r="E52" i="8"/>
  <c r="H52" i="8"/>
  <c r="G52" i="8"/>
  <c r="F52" i="8"/>
  <c r="E42" i="8"/>
  <c r="F42" i="8"/>
  <c r="G42" i="8"/>
  <c r="H42" i="8"/>
  <c r="B42" i="8"/>
  <c r="A42" i="8"/>
  <c r="D42" i="8"/>
  <c r="C42" i="8"/>
  <c r="A32" i="8"/>
  <c r="B32" i="8"/>
  <c r="C32" i="8"/>
  <c r="E32" i="8"/>
  <c r="D32" i="8"/>
  <c r="F32" i="8"/>
  <c r="G32" i="8"/>
  <c r="H32" i="8"/>
  <c r="C22" i="8"/>
  <c r="D22" i="8"/>
  <c r="E22" i="8"/>
  <c r="F22" i="8"/>
  <c r="G22" i="8"/>
  <c r="B22" i="8"/>
  <c r="A22" i="8"/>
  <c r="H22" i="8"/>
  <c r="G12" i="8"/>
  <c r="H12" i="8"/>
  <c r="A12" i="8"/>
  <c r="F12" i="8"/>
  <c r="D12" i="8"/>
  <c r="E12" i="8"/>
  <c r="B12" i="8"/>
  <c r="C12" i="8"/>
  <c r="A117" i="18"/>
  <c r="B117" i="18"/>
  <c r="C117" i="18"/>
  <c r="F117" i="18"/>
  <c r="G117" i="18"/>
  <c r="H117" i="18"/>
  <c r="D117" i="18"/>
  <c r="E117" i="18"/>
  <c r="A107" i="18"/>
  <c r="G107" i="18"/>
  <c r="H107" i="18"/>
  <c r="F107" i="18"/>
  <c r="B107" i="18"/>
  <c r="C107" i="18"/>
  <c r="D107" i="18"/>
  <c r="E107" i="18"/>
  <c r="A97" i="18"/>
  <c r="C97" i="18"/>
  <c r="D97" i="18"/>
  <c r="E97" i="18"/>
  <c r="F97" i="18"/>
  <c r="G97" i="18"/>
  <c r="B97" i="18"/>
  <c r="H97" i="18"/>
  <c r="A87" i="18"/>
  <c r="B87" i="18"/>
  <c r="C87" i="18"/>
  <c r="H87" i="18"/>
  <c r="E87" i="18"/>
  <c r="F87" i="18"/>
  <c r="G87" i="18"/>
  <c r="D87" i="18"/>
  <c r="A77" i="18"/>
  <c r="E77" i="18"/>
  <c r="F77" i="18"/>
  <c r="G77" i="18"/>
  <c r="H77" i="18"/>
  <c r="D77" i="18"/>
  <c r="B77" i="18"/>
  <c r="C77" i="18"/>
  <c r="A67" i="18"/>
  <c r="B67" i="18"/>
  <c r="C67" i="18"/>
  <c r="D67" i="18"/>
  <c r="E67" i="18"/>
  <c r="F67" i="18"/>
  <c r="G67" i="18"/>
  <c r="H67" i="18"/>
  <c r="A57" i="18"/>
  <c r="G57" i="18"/>
  <c r="H57" i="18"/>
  <c r="B57" i="18"/>
  <c r="F57" i="18"/>
  <c r="E57" i="18"/>
  <c r="C57" i="18"/>
  <c r="D57" i="18"/>
  <c r="A47" i="18"/>
  <c r="C47" i="18"/>
  <c r="D47" i="18"/>
  <c r="E47" i="18"/>
  <c r="F47" i="18"/>
  <c r="G47" i="18"/>
  <c r="H47" i="18"/>
  <c r="B47" i="18"/>
  <c r="A37" i="18"/>
  <c r="B37" i="18"/>
  <c r="C37" i="18"/>
  <c r="D37" i="18"/>
  <c r="E37" i="18"/>
  <c r="H37" i="18"/>
  <c r="F37" i="18"/>
  <c r="G37" i="18"/>
  <c r="A27" i="18"/>
  <c r="E27" i="18"/>
  <c r="F27" i="18"/>
  <c r="G27" i="18"/>
  <c r="H27" i="18"/>
  <c r="B27" i="18"/>
  <c r="D27" i="18"/>
  <c r="C27" i="18"/>
  <c r="A17" i="18"/>
  <c r="B17" i="18"/>
  <c r="C17" i="18"/>
  <c r="D17" i="18"/>
  <c r="E17" i="18"/>
  <c r="F17" i="18"/>
  <c r="G17" i="18"/>
  <c r="H17" i="18"/>
  <c r="A7" i="18"/>
  <c r="G7" i="18"/>
  <c r="H7" i="18"/>
  <c r="B7" i="18"/>
  <c r="C7" i="18"/>
  <c r="D7" i="18"/>
  <c r="F7" i="18"/>
  <c r="E7" i="18"/>
  <c r="G49" i="17"/>
  <c r="H49" i="17"/>
  <c r="A49" i="17"/>
  <c r="C49" i="17"/>
  <c r="D49" i="17"/>
  <c r="E49" i="17"/>
  <c r="F49" i="17"/>
  <c r="B49" i="17"/>
  <c r="C117" i="17"/>
  <c r="D117" i="17"/>
  <c r="A117" i="17"/>
  <c r="H117" i="17"/>
  <c r="B117" i="17"/>
  <c r="E117" i="17"/>
  <c r="F117" i="17"/>
  <c r="G117" i="17"/>
  <c r="E112" i="8"/>
  <c r="G112" i="8"/>
  <c r="F112" i="8"/>
  <c r="H112" i="8"/>
  <c r="A112" i="8"/>
  <c r="D112" i="8"/>
  <c r="B112" i="8"/>
  <c r="C112" i="8"/>
  <c r="E113" i="17"/>
  <c r="F113" i="17"/>
  <c r="C113" i="17"/>
  <c r="D113" i="17"/>
  <c r="G113" i="17"/>
  <c r="H113" i="17"/>
  <c r="B113" i="17"/>
  <c r="A113" i="17"/>
  <c r="E103" i="17"/>
  <c r="F103" i="17"/>
  <c r="A103" i="17"/>
  <c r="H103" i="17"/>
  <c r="B103" i="17"/>
  <c r="C103" i="17"/>
  <c r="D103" i="17"/>
  <c r="G103" i="17"/>
  <c r="E93" i="17"/>
  <c r="F93" i="17"/>
  <c r="H93" i="17"/>
  <c r="C93" i="17"/>
  <c r="D93" i="17"/>
  <c r="G93" i="17"/>
  <c r="B93" i="17"/>
  <c r="A93" i="17"/>
  <c r="G83" i="17"/>
  <c r="B83" i="17"/>
  <c r="F83" i="17"/>
  <c r="H83" i="17"/>
  <c r="E83" i="17"/>
  <c r="A83" i="17"/>
  <c r="C83" i="17"/>
  <c r="D83" i="17"/>
  <c r="G73" i="17"/>
  <c r="H73" i="17"/>
  <c r="C73" i="17"/>
  <c r="D73" i="17"/>
  <c r="F73" i="17"/>
  <c r="A73" i="17"/>
  <c r="B73" i="17"/>
  <c r="E73" i="17"/>
  <c r="G63" i="17"/>
  <c r="H63" i="17"/>
  <c r="A63" i="17"/>
  <c r="B63" i="17"/>
  <c r="C63" i="17"/>
  <c r="D63" i="17"/>
  <c r="E63" i="17"/>
  <c r="F63" i="17"/>
  <c r="G53" i="17"/>
  <c r="H53" i="17"/>
  <c r="A53" i="17"/>
  <c r="B53" i="17"/>
  <c r="D53" i="17"/>
  <c r="E53" i="17"/>
  <c r="C53" i="17"/>
  <c r="F53" i="17"/>
  <c r="G43" i="17"/>
  <c r="H43" i="17"/>
  <c r="E43" i="17"/>
  <c r="F43" i="17"/>
  <c r="C43" i="17"/>
  <c r="A43" i="17"/>
  <c r="B43" i="17"/>
  <c r="D43" i="17"/>
  <c r="G33" i="17"/>
  <c r="H33" i="17"/>
  <c r="B33" i="17"/>
  <c r="C33" i="17"/>
  <c r="E33" i="17"/>
  <c r="F33" i="17"/>
  <c r="D33" i="17"/>
  <c r="A33" i="17"/>
  <c r="G23" i="17"/>
  <c r="H23" i="17"/>
  <c r="C23" i="17"/>
  <c r="D23" i="17"/>
  <c r="F23" i="17"/>
  <c r="A23" i="17"/>
  <c r="B23" i="17"/>
  <c r="E23" i="17"/>
  <c r="G13" i="17"/>
  <c r="H13" i="17"/>
  <c r="A13" i="17"/>
  <c r="E13" i="17"/>
  <c r="F13" i="17"/>
  <c r="C13" i="17"/>
  <c r="B13" i="17"/>
  <c r="D13" i="17"/>
  <c r="B121" i="8"/>
  <c r="D121" i="8"/>
  <c r="A121" i="8"/>
  <c r="C121" i="8"/>
  <c r="E121" i="8"/>
  <c r="H121" i="8"/>
  <c r="F121" i="8"/>
  <c r="G121" i="8"/>
  <c r="G111" i="8"/>
  <c r="B111" i="8"/>
  <c r="D111" i="8"/>
  <c r="E111" i="8"/>
  <c r="F111" i="8"/>
  <c r="C111" i="8"/>
  <c r="H111" i="8"/>
  <c r="A111" i="8"/>
  <c r="G101" i="8"/>
  <c r="D101" i="8"/>
  <c r="E101" i="8"/>
  <c r="F101" i="8"/>
  <c r="H101" i="8"/>
  <c r="C101" i="8"/>
  <c r="A101" i="8"/>
  <c r="B101" i="8"/>
  <c r="G91" i="8"/>
  <c r="H91" i="8"/>
  <c r="D91" i="8"/>
  <c r="E91" i="8"/>
  <c r="F91" i="8"/>
  <c r="A91" i="8"/>
  <c r="C91" i="8"/>
  <c r="B91" i="8"/>
  <c r="G81" i="8"/>
  <c r="H81" i="8"/>
  <c r="A81" i="8"/>
  <c r="C81" i="8"/>
  <c r="B81" i="8"/>
  <c r="D81" i="8"/>
  <c r="E81" i="8"/>
  <c r="F81" i="8"/>
  <c r="G71" i="8"/>
  <c r="H71" i="8"/>
  <c r="B71" i="8"/>
  <c r="C71" i="8"/>
  <c r="D71" i="8"/>
  <c r="E71" i="8"/>
  <c r="F71" i="8"/>
  <c r="A71" i="8"/>
  <c r="G61" i="8"/>
  <c r="H61" i="8"/>
  <c r="A61" i="8"/>
  <c r="B61" i="8"/>
  <c r="F61" i="8"/>
  <c r="C61" i="8"/>
  <c r="D61" i="8"/>
  <c r="E61" i="8"/>
  <c r="G51" i="8"/>
  <c r="H51" i="8"/>
  <c r="A51" i="8"/>
  <c r="C51" i="8"/>
  <c r="D51" i="8"/>
  <c r="B51" i="8"/>
  <c r="F51" i="8"/>
  <c r="E51" i="8"/>
  <c r="G41" i="8"/>
  <c r="H41" i="8"/>
  <c r="A41" i="8"/>
  <c r="B41" i="8"/>
  <c r="C41" i="8"/>
  <c r="D41" i="8"/>
  <c r="E41" i="8"/>
  <c r="F41" i="8"/>
  <c r="G31" i="8"/>
  <c r="H31" i="8"/>
  <c r="E31" i="8"/>
  <c r="F31" i="8"/>
  <c r="B31" i="8"/>
  <c r="C31" i="8"/>
  <c r="D31" i="8"/>
  <c r="A31" i="8"/>
  <c r="G21" i="8"/>
  <c r="H21" i="8"/>
  <c r="A21" i="8"/>
  <c r="B21" i="8"/>
  <c r="C21" i="8"/>
  <c r="D21" i="8"/>
  <c r="E21" i="8"/>
  <c r="F21" i="8"/>
  <c r="G11" i="8"/>
  <c r="H11" i="8"/>
  <c r="C11" i="8"/>
  <c r="D11" i="8"/>
  <c r="E11" i="8"/>
  <c r="F11" i="8"/>
  <c r="B11" i="8"/>
  <c r="A11" i="8"/>
  <c r="G116" i="18"/>
  <c r="H116" i="18"/>
  <c r="A116" i="18"/>
  <c r="B116" i="18"/>
  <c r="C116" i="18"/>
  <c r="D116" i="18"/>
  <c r="E116" i="18"/>
  <c r="F116" i="18"/>
  <c r="G106" i="18"/>
  <c r="H106" i="18"/>
  <c r="B106" i="18"/>
  <c r="C106" i="18"/>
  <c r="D106" i="18"/>
  <c r="E106" i="18"/>
  <c r="F106" i="18"/>
  <c r="A106" i="18"/>
  <c r="G96" i="18"/>
  <c r="H96" i="18"/>
  <c r="A96" i="18"/>
  <c r="B96" i="18"/>
  <c r="D96" i="18"/>
  <c r="E96" i="18"/>
  <c r="F96" i="18"/>
  <c r="C96" i="18"/>
  <c r="G86" i="18"/>
  <c r="H86" i="18"/>
  <c r="D86" i="18"/>
  <c r="E86" i="18"/>
  <c r="F86" i="18"/>
  <c r="C86" i="18"/>
  <c r="A86" i="18"/>
  <c r="B86" i="18"/>
  <c r="G76" i="18"/>
  <c r="H76" i="18"/>
  <c r="A76" i="18"/>
  <c r="B76" i="18"/>
  <c r="C76" i="18"/>
  <c r="D76" i="18"/>
  <c r="E76" i="18"/>
  <c r="F76" i="18"/>
  <c r="G66" i="18"/>
  <c r="H66" i="18"/>
  <c r="F66" i="18"/>
  <c r="A66" i="18"/>
  <c r="E66" i="18"/>
  <c r="B66" i="18"/>
  <c r="C66" i="18"/>
  <c r="D66" i="18"/>
  <c r="G56" i="18"/>
  <c r="H56" i="18"/>
  <c r="B56" i="18"/>
  <c r="C56" i="18"/>
  <c r="D56" i="18"/>
  <c r="E56" i="18"/>
  <c r="F56" i="18"/>
  <c r="A56" i="18"/>
  <c r="G46" i="18"/>
  <c r="H46" i="18"/>
  <c r="A46" i="18"/>
  <c r="B46" i="18"/>
  <c r="C46" i="18"/>
  <c r="D46" i="18"/>
  <c r="E46" i="18"/>
  <c r="F46" i="18"/>
  <c r="G36" i="18"/>
  <c r="H36" i="18"/>
  <c r="D36" i="18"/>
  <c r="E36" i="18"/>
  <c r="F36" i="18"/>
  <c r="A36" i="18"/>
  <c r="C36" i="18"/>
  <c r="B36" i="18"/>
  <c r="G26" i="18"/>
  <c r="H26" i="18"/>
  <c r="A26" i="18"/>
  <c r="B26" i="18"/>
  <c r="C26" i="18"/>
  <c r="D26" i="18"/>
  <c r="E26" i="18"/>
  <c r="F26" i="18"/>
  <c r="G16" i="18"/>
  <c r="H16" i="18"/>
  <c r="F16" i="18"/>
  <c r="A16" i="18"/>
  <c r="B16" i="18"/>
  <c r="C16" i="18"/>
  <c r="E16" i="18"/>
  <c r="D16" i="18"/>
  <c r="G6" i="18"/>
  <c r="H6" i="18"/>
  <c r="B6" i="18"/>
  <c r="C6" i="18"/>
  <c r="D6" i="18"/>
  <c r="E6" i="18"/>
  <c r="F6" i="18"/>
  <c r="A6" i="18"/>
  <c r="G99" i="17"/>
  <c r="H99" i="17"/>
  <c r="A99" i="17"/>
  <c r="B99" i="17"/>
  <c r="C99" i="17"/>
  <c r="D99" i="17"/>
  <c r="E99" i="17"/>
  <c r="F99" i="17"/>
  <c r="E79" i="17"/>
  <c r="F79" i="17"/>
  <c r="H79" i="17"/>
  <c r="C79" i="17"/>
  <c r="D79" i="17"/>
  <c r="G79" i="17"/>
  <c r="B79" i="17"/>
  <c r="A79" i="17"/>
  <c r="A39" i="17"/>
  <c r="B39" i="17"/>
  <c r="D39" i="17"/>
  <c r="E39" i="17"/>
  <c r="G39" i="17"/>
  <c r="H39" i="17"/>
  <c r="F39" i="17"/>
  <c r="C39" i="17"/>
  <c r="E29" i="17"/>
  <c r="F29" i="17"/>
  <c r="H29" i="17"/>
  <c r="C29" i="17"/>
  <c r="A29" i="17"/>
  <c r="B29" i="17"/>
  <c r="D29" i="17"/>
  <c r="G29" i="17"/>
  <c r="C34" i="17"/>
  <c r="D34" i="17"/>
  <c r="F34" i="17"/>
  <c r="G34" i="17"/>
  <c r="A34" i="17"/>
  <c r="B34" i="17"/>
  <c r="E34" i="17"/>
  <c r="H34" i="17"/>
  <c r="G102" i="8"/>
  <c r="B102" i="8"/>
  <c r="H102" i="8"/>
  <c r="A102" i="8"/>
  <c r="C102" i="8"/>
  <c r="F102" i="8"/>
  <c r="D102" i="8"/>
  <c r="E102" i="8"/>
  <c r="C112" i="17"/>
  <c r="D112" i="17"/>
  <c r="A112" i="17"/>
  <c r="B112" i="17"/>
  <c r="E112" i="17"/>
  <c r="F112" i="17"/>
  <c r="G112" i="17"/>
  <c r="H112" i="17"/>
  <c r="C102" i="17"/>
  <c r="D102" i="17"/>
  <c r="F102" i="17"/>
  <c r="B102" i="17"/>
  <c r="E102" i="17"/>
  <c r="G102" i="17"/>
  <c r="H102" i="17"/>
  <c r="A102" i="17"/>
  <c r="C92" i="17"/>
  <c r="D92" i="17"/>
  <c r="F92" i="17"/>
  <c r="A92" i="17"/>
  <c r="B92" i="17"/>
  <c r="E92" i="17"/>
  <c r="G92" i="17"/>
  <c r="H92" i="17"/>
  <c r="E82" i="17"/>
  <c r="F82" i="17"/>
  <c r="G82" i="17"/>
  <c r="H82" i="17"/>
  <c r="A82" i="17"/>
  <c r="B82" i="17"/>
  <c r="C82" i="17"/>
  <c r="D82" i="17"/>
  <c r="E72" i="17"/>
  <c r="F72" i="17"/>
  <c r="B72" i="17"/>
  <c r="C72" i="17"/>
  <c r="G72" i="17"/>
  <c r="H72" i="17"/>
  <c r="D72" i="17"/>
  <c r="A72" i="17"/>
  <c r="E62" i="17"/>
  <c r="F62" i="17"/>
  <c r="C62" i="17"/>
  <c r="D62" i="17"/>
  <c r="H62" i="17"/>
  <c r="A62" i="17"/>
  <c r="B62" i="17"/>
  <c r="G62" i="17"/>
  <c r="E52" i="17"/>
  <c r="F52" i="17"/>
  <c r="A52" i="17"/>
  <c r="B52" i="17"/>
  <c r="C52" i="17"/>
  <c r="D52" i="17"/>
  <c r="G52" i="17"/>
  <c r="H52" i="17"/>
  <c r="E42" i="17"/>
  <c r="F42" i="17"/>
  <c r="A42" i="17"/>
  <c r="B42" i="17"/>
  <c r="D42" i="17"/>
  <c r="G42" i="17"/>
  <c r="H42" i="17"/>
  <c r="C42" i="17"/>
  <c r="E32" i="17"/>
  <c r="F32" i="17"/>
  <c r="G32" i="17"/>
  <c r="H32" i="17"/>
  <c r="C32" i="17"/>
  <c r="A32" i="17"/>
  <c r="B32" i="17"/>
  <c r="D32" i="17"/>
  <c r="E22" i="17"/>
  <c r="F22" i="17"/>
  <c r="B22" i="17"/>
  <c r="C22" i="17"/>
  <c r="A22" i="17"/>
  <c r="D22" i="17"/>
  <c r="G22" i="17"/>
  <c r="H22" i="17"/>
  <c r="E12" i="17"/>
  <c r="F12" i="17"/>
  <c r="G12" i="17"/>
  <c r="B12" i="17"/>
  <c r="C12" i="17"/>
  <c r="H12" i="17"/>
  <c r="D12" i="17"/>
  <c r="A12" i="17"/>
  <c r="G120" i="8"/>
  <c r="A120" i="8"/>
  <c r="H120" i="8"/>
  <c r="B120" i="8"/>
  <c r="C120" i="8"/>
  <c r="F120" i="8"/>
  <c r="D120" i="8"/>
  <c r="E120" i="8"/>
  <c r="E110" i="8"/>
  <c r="B110" i="8"/>
  <c r="A110" i="8"/>
  <c r="C110" i="8"/>
  <c r="F110" i="8"/>
  <c r="D110" i="8"/>
  <c r="G110" i="8"/>
  <c r="H110" i="8"/>
  <c r="E100" i="8"/>
  <c r="A100" i="8"/>
  <c r="C100" i="8"/>
  <c r="D100" i="8"/>
  <c r="F100" i="8"/>
  <c r="B100" i="8"/>
  <c r="G100" i="8"/>
  <c r="H100" i="8"/>
  <c r="E90" i="8"/>
  <c r="F90" i="8"/>
  <c r="B90" i="8"/>
  <c r="D90" i="8"/>
  <c r="A90" i="8"/>
  <c r="G90" i="8"/>
  <c r="C90" i="8"/>
  <c r="H90" i="8"/>
  <c r="E80" i="8"/>
  <c r="F80" i="8"/>
  <c r="D80" i="8"/>
  <c r="G80" i="8"/>
  <c r="H80" i="8"/>
  <c r="C80" i="8"/>
  <c r="B80" i="8"/>
  <c r="A80" i="8"/>
  <c r="E70" i="8"/>
  <c r="F70" i="8"/>
  <c r="C70" i="8"/>
  <c r="B70" i="8"/>
  <c r="G70" i="8"/>
  <c r="A70" i="8"/>
  <c r="D70" i="8"/>
  <c r="H70" i="8"/>
  <c r="E60" i="8"/>
  <c r="F60" i="8"/>
  <c r="H60" i="8"/>
  <c r="G60" i="8"/>
  <c r="A60" i="8"/>
  <c r="B60" i="8"/>
  <c r="D60" i="8"/>
  <c r="C60" i="8"/>
  <c r="E50" i="8"/>
  <c r="F50" i="8"/>
  <c r="C50" i="8"/>
  <c r="D50" i="8"/>
  <c r="G50" i="8"/>
  <c r="H50" i="8"/>
  <c r="A50" i="8"/>
  <c r="B50" i="8"/>
  <c r="E40" i="8"/>
  <c r="F40" i="8"/>
  <c r="A40" i="8"/>
  <c r="D40" i="8"/>
  <c r="H40" i="8"/>
  <c r="G40" i="8"/>
  <c r="C40" i="8"/>
  <c r="B40" i="8"/>
  <c r="E30" i="8"/>
  <c r="F30" i="8"/>
  <c r="A30" i="8"/>
  <c r="B30" i="8"/>
  <c r="C30" i="8"/>
  <c r="D30" i="8"/>
  <c r="G30" i="8"/>
  <c r="H30" i="8"/>
  <c r="E20" i="8"/>
  <c r="F20" i="8"/>
  <c r="G20" i="8"/>
  <c r="H20" i="8"/>
  <c r="D20" i="8"/>
  <c r="B20" i="8"/>
  <c r="C20" i="8"/>
  <c r="A20" i="8"/>
  <c r="E10" i="8"/>
  <c r="F10" i="8"/>
  <c r="A10" i="8"/>
  <c r="B10" i="8"/>
  <c r="C10" i="8"/>
  <c r="D10" i="8"/>
  <c r="H10" i="8"/>
  <c r="G10" i="8"/>
  <c r="E115" i="18"/>
  <c r="F115" i="18"/>
  <c r="G115" i="18"/>
  <c r="H115" i="18"/>
  <c r="B115" i="18"/>
  <c r="C115" i="18"/>
  <c r="D115" i="18"/>
  <c r="A115" i="18"/>
  <c r="E105" i="18"/>
  <c r="F105" i="18"/>
  <c r="G105" i="18"/>
  <c r="A105" i="18"/>
  <c r="C105" i="18"/>
  <c r="D105" i="18"/>
  <c r="H105" i="18"/>
  <c r="B105" i="18"/>
  <c r="E95" i="18"/>
  <c r="F95" i="18"/>
  <c r="G95" i="18"/>
  <c r="C95" i="18"/>
  <c r="D95" i="18"/>
  <c r="H95" i="18"/>
  <c r="B95" i="18"/>
  <c r="A95" i="18"/>
  <c r="E85" i="18"/>
  <c r="F85" i="18"/>
  <c r="G85" i="18"/>
  <c r="A85" i="18"/>
  <c r="B85" i="18"/>
  <c r="C85" i="18"/>
  <c r="D85" i="18"/>
  <c r="H85" i="18"/>
  <c r="E75" i="18"/>
  <c r="F75" i="18"/>
  <c r="G75" i="18"/>
  <c r="H75" i="18"/>
  <c r="D75" i="18"/>
  <c r="A75" i="18"/>
  <c r="B75" i="18"/>
  <c r="C75" i="18"/>
  <c r="E65" i="18"/>
  <c r="F65" i="18"/>
  <c r="G65" i="18"/>
  <c r="A65" i="18"/>
  <c r="B65" i="18"/>
  <c r="C65" i="18"/>
  <c r="D65" i="18"/>
  <c r="H65" i="18"/>
  <c r="E55" i="18"/>
  <c r="F55" i="18"/>
  <c r="G55" i="18"/>
  <c r="A55" i="18"/>
  <c r="B55" i="18"/>
  <c r="C55" i="18"/>
  <c r="D55" i="18"/>
  <c r="H55" i="18"/>
  <c r="E45" i="18"/>
  <c r="F45" i="18"/>
  <c r="G45" i="18"/>
  <c r="C45" i="18"/>
  <c r="D45" i="18"/>
  <c r="H45" i="18"/>
  <c r="B45" i="18"/>
  <c r="A45" i="18"/>
  <c r="E35" i="18"/>
  <c r="F35" i="18"/>
  <c r="G35" i="18"/>
  <c r="A35" i="18"/>
  <c r="B35" i="18"/>
  <c r="C35" i="18"/>
  <c r="D35" i="18"/>
  <c r="H35" i="18"/>
  <c r="E25" i="18"/>
  <c r="F25" i="18"/>
  <c r="G25" i="18"/>
  <c r="H25" i="18"/>
  <c r="A25" i="18"/>
  <c r="B25" i="18"/>
  <c r="D25" i="18"/>
  <c r="C25" i="18"/>
  <c r="E15" i="18"/>
  <c r="F15" i="18"/>
  <c r="G15" i="18"/>
  <c r="A15" i="18"/>
  <c r="B15" i="18"/>
  <c r="C15" i="18"/>
  <c r="D15" i="18"/>
  <c r="H15" i="18"/>
  <c r="E5" i="18"/>
  <c r="F5" i="18"/>
  <c r="G5" i="18"/>
  <c r="A5" i="18"/>
  <c r="B5" i="18"/>
  <c r="C5" i="18"/>
  <c r="D5" i="18"/>
  <c r="H5" i="18"/>
  <c r="F89" i="17"/>
  <c r="G89" i="17"/>
  <c r="E89" i="17"/>
  <c r="H89" i="17"/>
  <c r="D89" i="17"/>
  <c r="A89" i="17"/>
  <c r="B89" i="17"/>
  <c r="C89" i="17"/>
  <c r="G104" i="17"/>
  <c r="H104" i="17"/>
  <c r="A104" i="17"/>
  <c r="B104" i="17"/>
  <c r="C104" i="17"/>
  <c r="D104" i="17"/>
  <c r="E104" i="17"/>
  <c r="F104" i="17"/>
  <c r="B84" i="17"/>
  <c r="C84" i="17"/>
  <c r="E84" i="17"/>
  <c r="A84" i="17"/>
  <c r="D84" i="17"/>
  <c r="F84" i="17"/>
  <c r="H84" i="17"/>
  <c r="G84" i="17"/>
  <c r="A64" i="17"/>
  <c r="B64" i="17"/>
  <c r="D64" i="17"/>
  <c r="E64" i="17"/>
  <c r="G64" i="17"/>
  <c r="H64" i="17"/>
  <c r="F64" i="17"/>
  <c r="C64" i="17"/>
  <c r="B44" i="17"/>
  <c r="C44" i="17"/>
  <c r="G44" i="17"/>
  <c r="A44" i="17"/>
  <c r="D44" i="17"/>
  <c r="E44" i="17"/>
  <c r="F44" i="17"/>
  <c r="H44" i="17"/>
  <c r="A14" i="17"/>
  <c r="C14" i="17"/>
  <c r="D14" i="17"/>
  <c r="E14" i="17"/>
  <c r="B14" i="17"/>
  <c r="F14" i="17"/>
  <c r="G14" i="17"/>
  <c r="H14" i="17"/>
  <c r="B82" i="8"/>
  <c r="D82" i="8"/>
  <c r="C82" i="8"/>
  <c r="E82" i="8"/>
  <c r="G82" i="8"/>
  <c r="F82" i="8"/>
  <c r="H82" i="8"/>
  <c r="A82" i="8"/>
  <c r="A121" i="17"/>
  <c r="B121" i="17"/>
  <c r="C121" i="17"/>
  <c r="D121" i="17"/>
  <c r="E121" i="17"/>
  <c r="F121" i="17"/>
  <c r="G121" i="17"/>
  <c r="H121" i="17"/>
  <c r="A111" i="17"/>
  <c r="B111" i="17"/>
  <c r="G111" i="17"/>
  <c r="H111" i="17"/>
  <c r="F111" i="17"/>
  <c r="C111" i="17"/>
  <c r="D111" i="17"/>
  <c r="E111" i="17"/>
  <c r="A101" i="17"/>
  <c r="B101" i="17"/>
  <c r="D101" i="17"/>
  <c r="C101" i="17"/>
  <c r="E101" i="17"/>
  <c r="F101" i="17"/>
  <c r="G101" i="17"/>
  <c r="H101" i="17"/>
  <c r="A91" i="17"/>
  <c r="B91" i="17"/>
  <c r="D91" i="17"/>
  <c r="F91" i="17"/>
  <c r="G91" i="17"/>
  <c r="H91" i="17"/>
  <c r="E91" i="17"/>
  <c r="C91" i="17"/>
  <c r="C81" i="17"/>
  <c r="D81" i="17"/>
  <c r="A81" i="17"/>
  <c r="B81" i="17"/>
  <c r="F81" i="17"/>
  <c r="G81" i="17"/>
  <c r="H81" i="17"/>
  <c r="E81" i="17"/>
  <c r="C71" i="17"/>
  <c r="D71" i="17"/>
  <c r="G71" i="17"/>
  <c r="H71" i="17"/>
  <c r="A71" i="17"/>
  <c r="B71" i="17"/>
  <c r="E71" i="17"/>
  <c r="F71" i="17"/>
  <c r="C61" i="17"/>
  <c r="D61" i="17"/>
  <c r="B61" i="17"/>
  <c r="E61" i="17"/>
  <c r="H61" i="17"/>
  <c r="A61" i="17"/>
  <c r="F61" i="17"/>
  <c r="G61" i="17"/>
  <c r="C51" i="17"/>
  <c r="D51" i="17"/>
  <c r="E51" i="17"/>
  <c r="F51" i="17"/>
  <c r="H51" i="17"/>
  <c r="G51" i="17"/>
  <c r="B51" i="17"/>
  <c r="A51" i="17"/>
  <c r="C41" i="17"/>
  <c r="D41" i="17"/>
  <c r="A41" i="17"/>
  <c r="G41" i="17"/>
  <c r="B41" i="17"/>
  <c r="E41" i="17"/>
  <c r="F41" i="17"/>
  <c r="H41" i="17"/>
  <c r="C31" i="17"/>
  <c r="D31" i="17"/>
  <c r="A31" i="17"/>
  <c r="B31" i="17"/>
  <c r="F31" i="17"/>
  <c r="G31" i="17"/>
  <c r="E31" i="17"/>
  <c r="H31" i="17"/>
  <c r="C21" i="17"/>
  <c r="D21" i="17"/>
  <c r="G21" i="17"/>
  <c r="F21" i="17"/>
  <c r="H21" i="17"/>
  <c r="B21" i="17"/>
  <c r="A21" i="17"/>
  <c r="E21" i="17"/>
  <c r="C11" i="17"/>
  <c r="D11" i="17"/>
  <c r="E11" i="17"/>
  <c r="G11" i="17"/>
  <c r="F11" i="17"/>
  <c r="H11" i="17"/>
  <c r="A11" i="17"/>
  <c r="B11" i="17"/>
  <c r="C119" i="8"/>
  <c r="E119" i="8"/>
  <c r="G119" i="8"/>
  <c r="F119" i="8"/>
  <c r="H119" i="8"/>
  <c r="D119" i="8"/>
  <c r="B119" i="8"/>
  <c r="A119" i="8"/>
  <c r="C109" i="8"/>
  <c r="G109" i="8"/>
  <c r="H109" i="8"/>
  <c r="A109" i="8"/>
  <c r="B109" i="8"/>
  <c r="F109" i="8"/>
  <c r="D109" i="8"/>
  <c r="E109" i="8"/>
  <c r="C99" i="8"/>
  <c r="D99" i="8"/>
  <c r="A99" i="8"/>
  <c r="B99" i="8"/>
  <c r="E99" i="8"/>
  <c r="H99" i="8"/>
  <c r="F99" i="8"/>
  <c r="G99" i="8"/>
  <c r="C89" i="8"/>
  <c r="D89" i="8"/>
  <c r="H89" i="8"/>
  <c r="E89" i="8"/>
  <c r="A89" i="8"/>
  <c r="B89" i="8"/>
  <c r="G89" i="8"/>
  <c r="F89" i="8"/>
  <c r="C79" i="8"/>
  <c r="D79" i="8"/>
  <c r="B79" i="8"/>
  <c r="A79" i="8"/>
  <c r="E79" i="8"/>
  <c r="F79" i="8"/>
  <c r="G79" i="8"/>
  <c r="H79" i="8"/>
  <c r="C69" i="8"/>
  <c r="D69" i="8"/>
  <c r="F69" i="8"/>
  <c r="H69" i="8"/>
  <c r="G69" i="8"/>
  <c r="A69" i="8"/>
  <c r="E69" i="8"/>
  <c r="B69" i="8"/>
  <c r="C59" i="8"/>
  <c r="D59" i="8"/>
  <c r="F59" i="8"/>
  <c r="G59" i="8"/>
  <c r="A59" i="8"/>
  <c r="E59" i="8"/>
  <c r="H59" i="8"/>
  <c r="B59" i="8"/>
  <c r="C49" i="8"/>
  <c r="D49" i="8"/>
  <c r="A49" i="8"/>
  <c r="B49" i="8"/>
  <c r="E49" i="8"/>
  <c r="H49" i="8"/>
  <c r="G49" i="8"/>
  <c r="F49" i="8"/>
  <c r="C39" i="8"/>
  <c r="D39" i="8"/>
  <c r="E39" i="8"/>
  <c r="F39" i="8"/>
  <c r="G39" i="8"/>
  <c r="H39" i="8"/>
  <c r="B39" i="8"/>
  <c r="A39" i="8"/>
  <c r="C29" i="8"/>
  <c r="D29" i="8"/>
  <c r="A29" i="8"/>
  <c r="E29" i="8"/>
  <c r="H29" i="8"/>
  <c r="B29" i="8"/>
  <c r="F29" i="8"/>
  <c r="G29" i="8"/>
  <c r="C19" i="8"/>
  <c r="D19" i="8"/>
  <c r="A19" i="8"/>
  <c r="B19" i="8"/>
  <c r="E19" i="8"/>
  <c r="F19" i="8"/>
  <c r="G19" i="8"/>
  <c r="H19" i="8"/>
  <c r="C9" i="8"/>
  <c r="D9" i="8"/>
  <c r="G9" i="8"/>
  <c r="H9" i="8"/>
  <c r="F9" i="8"/>
  <c r="B9" i="8"/>
  <c r="A9" i="8"/>
  <c r="E9" i="8"/>
  <c r="C114" i="18"/>
  <c r="D114" i="18"/>
  <c r="E114" i="18"/>
  <c r="F114" i="18"/>
  <c r="G114" i="18"/>
  <c r="A114" i="18"/>
  <c r="B114" i="18"/>
  <c r="H114" i="18"/>
  <c r="C104" i="18"/>
  <c r="D104" i="18"/>
  <c r="E104" i="18"/>
  <c r="B104" i="18"/>
  <c r="F104" i="18"/>
  <c r="G104" i="18"/>
  <c r="H104" i="18"/>
  <c r="A104" i="18"/>
  <c r="C94" i="18"/>
  <c r="D94" i="18"/>
  <c r="E94" i="18"/>
  <c r="A94" i="18"/>
  <c r="B94" i="18"/>
  <c r="F94" i="18"/>
  <c r="G94" i="18"/>
  <c r="H94" i="18"/>
  <c r="C84" i="18"/>
  <c r="D84" i="18"/>
  <c r="E84" i="18"/>
  <c r="G84" i="18"/>
  <c r="H84" i="18"/>
  <c r="F84" i="18"/>
  <c r="A84" i="18"/>
  <c r="B84" i="18"/>
  <c r="C74" i="18"/>
  <c r="D74" i="18"/>
  <c r="E74" i="18"/>
  <c r="A74" i="18"/>
  <c r="B74" i="18"/>
  <c r="F74" i="18"/>
  <c r="G74" i="18"/>
  <c r="H74" i="18"/>
  <c r="C64" i="18"/>
  <c r="D64" i="18"/>
  <c r="E64" i="18"/>
  <c r="A64" i="18"/>
  <c r="H64" i="18"/>
  <c r="B64" i="18"/>
  <c r="F64" i="18"/>
  <c r="G64" i="18"/>
  <c r="C54" i="18"/>
  <c r="D54" i="18"/>
  <c r="E54" i="18"/>
  <c r="B54" i="18"/>
  <c r="F54" i="18"/>
  <c r="G54" i="18"/>
  <c r="H54" i="18"/>
  <c r="A54" i="18"/>
  <c r="C44" i="18"/>
  <c r="D44" i="18"/>
  <c r="E44" i="18"/>
  <c r="A44" i="18"/>
  <c r="B44" i="18"/>
  <c r="F44" i="18"/>
  <c r="G44" i="18"/>
  <c r="H44" i="18"/>
  <c r="C34" i="18"/>
  <c r="D34" i="18"/>
  <c r="E34" i="18"/>
  <c r="G34" i="18"/>
  <c r="H34" i="18"/>
  <c r="A34" i="18"/>
  <c r="F34" i="18"/>
  <c r="B34" i="18"/>
  <c r="C24" i="18"/>
  <c r="D24" i="18"/>
  <c r="E24" i="18"/>
  <c r="A24" i="18"/>
  <c r="B24" i="18"/>
  <c r="F24" i="18"/>
  <c r="G24" i="18"/>
  <c r="H24" i="18"/>
  <c r="C14" i="18"/>
  <c r="D14" i="18"/>
  <c r="E14" i="18"/>
  <c r="A14" i="18"/>
  <c r="B14" i="18"/>
  <c r="F14" i="18"/>
  <c r="H14" i="18"/>
  <c r="G14" i="18"/>
  <c r="A3" i="18"/>
  <c r="B3" i="18"/>
  <c r="C3" i="18"/>
  <c r="D3" i="18"/>
  <c r="E3" i="18"/>
  <c r="F3" i="18"/>
  <c r="G3" i="18"/>
  <c r="H3" i="18"/>
  <c r="G8" i="4"/>
  <c r="H8" i="4" s="1"/>
  <c r="G9" i="4"/>
  <c r="G10" i="4"/>
  <c r="G7" i="4"/>
  <c r="H7" i="4" s="1"/>
  <c r="H9" i="4"/>
  <c r="H10" i="4"/>
  <c r="B15" i="1"/>
  <c r="A139" i="22"/>
  <c r="M7" i="17"/>
  <c r="E5" i="3"/>
  <c r="M4" i="17"/>
  <c r="F27" i="3"/>
  <c r="E32" i="3"/>
  <c r="E19" i="1" s="1"/>
  <c r="H8" i="13"/>
  <c r="E15" i="3"/>
  <c r="E20" i="3"/>
  <c r="F20" i="3" s="1"/>
  <c r="E21" i="3"/>
  <c r="F21" i="3" s="1"/>
  <c r="E17" i="3"/>
  <c r="F17" i="3" s="1"/>
  <c r="E10" i="3"/>
  <c r="F10" i="3" s="1"/>
  <c r="E14" i="3"/>
  <c r="F14" i="3" s="1"/>
  <c r="E4" i="3"/>
  <c r="F4" i="3" s="1"/>
  <c r="E19" i="3"/>
  <c r="F19" i="3" s="1"/>
  <c r="E8" i="3"/>
  <c r="F8" i="3" s="1"/>
  <c r="E11" i="3" a="1"/>
  <c r="E34" i="3" a="1"/>
  <c r="E13" i="3" a="1"/>
  <c r="E11" i="3" l="1"/>
  <c r="F11" i="3" s="1"/>
  <c r="M10" i="8"/>
  <c r="C10" i="22"/>
  <c r="C4" i="8"/>
  <c r="D4" i="8"/>
  <c r="A4" i="8"/>
  <c r="H4" i="8"/>
  <c r="F4" i="8"/>
  <c r="G4" i="8"/>
  <c r="B4" i="8"/>
  <c r="E4" i="8"/>
  <c r="C12" i="22"/>
  <c r="G6" i="8"/>
  <c r="H6" i="8"/>
  <c r="E6" i="8"/>
  <c r="F6" i="8"/>
  <c r="D6" i="8"/>
  <c r="A6" i="8"/>
  <c r="B6" i="8"/>
  <c r="C6" i="8"/>
  <c r="E5" i="8"/>
  <c r="F5" i="8"/>
  <c r="A5" i="8"/>
  <c r="B5" i="8"/>
  <c r="C5" i="8"/>
  <c r="D5" i="8"/>
  <c r="G5" i="8"/>
  <c r="H5" i="8"/>
  <c r="A3" i="8"/>
  <c r="B3" i="8"/>
  <c r="E3" i="8"/>
  <c r="F3" i="8"/>
  <c r="G3" i="8"/>
  <c r="H3" i="8"/>
  <c r="D3" i="8"/>
  <c r="C3" i="8"/>
  <c r="C4" i="18"/>
  <c r="D4" i="18"/>
  <c r="E4" i="18"/>
  <c r="A4" i="18"/>
  <c r="B4" i="18"/>
  <c r="F4" i="18"/>
  <c r="G4" i="18"/>
  <c r="H4" i="18"/>
  <c r="E34" i="3"/>
  <c r="C9" i="22"/>
  <c r="M11" i="8"/>
  <c r="H6" i="4"/>
  <c r="M12" i="8"/>
  <c r="E13" i="3"/>
  <c r="F13" i="3" s="1"/>
  <c r="C11" i="22"/>
  <c r="A140" i="22"/>
  <c r="C141" i="22"/>
  <c r="E22" i="3" a="1"/>
  <c r="E9" i="3" a="1"/>
  <c r="E16" i="3" a="1"/>
  <c r="E18" i="3" a="1"/>
  <c r="E6" i="3" a="1"/>
  <c r="E23" i="3" a="1"/>
  <c r="E16" i="3" l="1"/>
  <c r="F16" i="3" s="1"/>
  <c r="M15" i="8"/>
  <c r="E22" i="3"/>
  <c r="F22" i="3" s="1"/>
  <c r="M21" i="8"/>
  <c r="E6" i="3"/>
  <c r="F6" i="3" s="1"/>
  <c r="M4" i="8"/>
  <c r="E23" i="3"/>
  <c r="F23" i="3" s="1"/>
  <c r="M22" i="8"/>
  <c r="E9" i="3"/>
  <c r="F9" i="3" s="1"/>
  <c r="M8" i="8"/>
  <c r="E18" i="3"/>
  <c r="F18" i="3" s="1"/>
  <c r="M17" i="8"/>
  <c r="A141" i="22"/>
  <c r="F5" i="3"/>
  <c r="D15" i="1"/>
  <c r="M3" i="8"/>
  <c r="C8" i="22"/>
  <c r="B2" i="8"/>
  <c r="F2" i="8"/>
  <c r="G2" i="8"/>
  <c r="H2" i="8"/>
  <c r="C2" i="8"/>
  <c r="E2" i="8"/>
  <c r="D2" i="8"/>
  <c r="M2" i="8"/>
  <c r="A2" i="8"/>
  <c r="A142" i="22" l="1"/>
  <c r="M2" i="18"/>
  <c r="M2" i="17"/>
  <c r="E3" i="3" a="1"/>
  <c r="A143" i="22" l="1"/>
  <c r="E3" i="3"/>
  <c r="F3" i="3" s="1"/>
  <c r="A144" i="22" l="1"/>
  <c r="E12" i="3" a="1"/>
  <c r="E7" i="3" a="1"/>
  <c r="A145" i="22" l="1"/>
  <c r="M11" i="18"/>
  <c r="C2" i="18"/>
  <c r="A2" i="18"/>
  <c r="H2" i="18"/>
  <c r="E2" i="18"/>
  <c r="G2" i="18"/>
  <c r="D2" i="18"/>
  <c r="B2" i="18"/>
  <c r="F2" i="18"/>
  <c r="C139" i="22"/>
  <c r="E7" i="3"/>
  <c r="F7" i="3" s="1"/>
  <c r="M6" i="17"/>
  <c r="E12" i="3"/>
  <c r="F12" i="3" s="1"/>
  <c r="M11" i="17"/>
  <c r="E2" i="17"/>
  <c r="F2" i="17"/>
  <c r="C61" i="22"/>
  <c r="G2" i="17"/>
  <c r="H2" i="17"/>
  <c r="C2" i="17"/>
  <c r="D2" i="17"/>
  <c r="A2" i="17"/>
  <c r="B2" i="17"/>
  <c r="A146" i="22" l="1"/>
  <c r="A147" i="22" l="1"/>
  <c r="A148" i="22" l="1"/>
  <c r="A149" i="22" l="1"/>
  <c r="A150" i="22" l="1"/>
  <c r="A151" i="22" l="1"/>
  <c r="A152" i="22" l="1"/>
  <c r="A153" i="22" l="1"/>
  <c r="A154" i="22" l="1"/>
  <c r="A155" i="22" l="1"/>
  <c r="A156" i="22" l="1"/>
  <c r="A157" i="22" l="1"/>
  <c r="A158" i="22" l="1"/>
  <c r="A159" i="22" l="1"/>
  <c r="A160" i="22" l="1"/>
  <c r="A161" i="22" l="1"/>
  <c r="A162" i="22" l="1"/>
  <c r="A163" i="22" l="1"/>
  <c r="A164" i="22" l="1"/>
  <c r="A165" i="22" l="1"/>
  <c r="A166" i="22" l="1"/>
  <c r="A167" i="22" l="1"/>
  <c r="A168" i="22" l="1"/>
  <c r="A169" i="22" l="1"/>
  <c r="A170" i="22" l="1"/>
  <c r="A171" i="22" l="1"/>
  <c r="A172" i="22" l="1"/>
  <c r="A173" i="22" l="1"/>
  <c r="A174" i="22" l="1"/>
  <c r="A175" i="22" l="1"/>
  <c r="A176" i="22" l="1"/>
  <c r="A177" i="22" l="1"/>
  <c r="A178" i="22" l="1"/>
  <c r="A179" i="22" l="1"/>
  <c r="A180" i="22" l="1"/>
  <c r="A181" i="22" l="1"/>
  <c r="A182" i="22" l="1"/>
  <c r="A183" i="22" l="1"/>
  <c r="A184" i="22" l="1"/>
  <c r="A185" i="22" l="1"/>
  <c r="A186" i="22" l="1"/>
  <c r="A187" i="22" l="1"/>
  <c r="A188" i="22" l="1"/>
  <c r="A189" i="22" l="1"/>
  <c r="A190" i="22" l="1"/>
  <c r="A191" i="22" l="1"/>
  <c r="A192" i="22" l="1"/>
  <c r="A193" i="22" l="1"/>
  <c r="A194" i="22" l="1"/>
  <c r="A195" i="22" l="1"/>
  <c r="A196" i="22" l="1"/>
  <c r="A197" i="22" l="1"/>
  <c r="A198" i="22" l="1"/>
  <c r="A199" i="22" l="1"/>
  <c r="A200" i="22" l="1"/>
  <c r="A201" i="22" l="1"/>
  <c r="A202" i="22" l="1"/>
  <c r="A203" i="22" l="1"/>
  <c r="A204" i="22" l="1"/>
  <c r="A205" i="22" l="1"/>
  <c r="A206" i="22" l="1"/>
  <c r="A207" i="22" l="1"/>
  <c r="A208" i="22" l="1"/>
  <c r="A209" i="22" l="1"/>
  <c r="A211" i="22" l="1"/>
  <c r="A272" i="2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<sst xmlns="http://schemas.openxmlformats.org/spreadsheetml/2006/main" count="1039" uniqueCount="802">
  <si>
    <t>Organization Name</t>
  </si>
  <si>
    <t>Phone Number</t>
  </si>
  <si>
    <t>Email Address</t>
  </si>
  <si>
    <t>Organization Guiding Principles</t>
  </si>
  <si>
    <t>Item Detail</t>
  </si>
  <si>
    <t>Category</t>
  </si>
  <si>
    <t>Item #</t>
  </si>
  <si>
    <t>Other</t>
  </si>
  <si>
    <t>Organization President</t>
  </si>
  <si>
    <t>Organization Treasurer</t>
  </si>
  <si>
    <t>Organization Advisor</t>
  </si>
  <si>
    <t>Funding Categories</t>
  </si>
  <si>
    <t>***DO NOT COPY AND PASTE FROM PREVIOUS BUDGETS***</t>
  </si>
  <si>
    <t>Annual</t>
  </si>
  <si>
    <t>Amount Requested</t>
  </si>
  <si>
    <t>Amount Approved</t>
  </si>
  <si>
    <t>Total Amount Requested</t>
  </si>
  <si>
    <t>Total Amount Approved</t>
  </si>
  <si>
    <t>Cap</t>
  </si>
  <si>
    <t>Approved</t>
  </si>
  <si>
    <t>Not Approved</t>
  </si>
  <si>
    <t>Cap Type</t>
  </si>
  <si>
    <t xml:space="preserve">Committee Comments: </t>
  </si>
  <si>
    <t>Workday Program ID Number</t>
  </si>
  <si>
    <t>Capital item</t>
  </si>
  <si>
    <t>Food</t>
  </si>
  <si>
    <t>Chapter Dues</t>
  </si>
  <si>
    <t>Coaches</t>
  </si>
  <si>
    <t>Computers</t>
  </si>
  <si>
    <t>Decorations</t>
  </si>
  <si>
    <t>Entertainment</t>
  </si>
  <si>
    <t>Office Supplies</t>
  </si>
  <si>
    <t>Production</t>
  </si>
  <si>
    <t>T-shirts</t>
  </si>
  <si>
    <t>Uniforms</t>
  </si>
  <si>
    <t>Equipment</t>
  </si>
  <si>
    <t>PG008944</t>
  </si>
  <si>
    <t>PG008938</t>
  </si>
  <si>
    <t>PG008980</t>
  </si>
  <si>
    <t>PG007593</t>
  </si>
  <si>
    <t>PG007179</t>
  </si>
  <si>
    <t>PG007173</t>
  </si>
  <si>
    <t>PG007180</t>
  </si>
  <si>
    <t>PG008571</t>
  </si>
  <si>
    <t>PG007405</t>
  </si>
  <si>
    <t>PG008298</t>
  </si>
  <si>
    <t>PG007713</t>
  </si>
  <si>
    <t>PG008889</t>
  </si>
  <si>
    <t>PG007918</t>
  </si>
  <si>
    <t>PG007256</t>
  </si>
  <si>
    <t>PG008939</t>
  </si>
  <si>
    <t>PG008940</t>
  </si>
  <si>
    <t>PG007285</t>
  </si>
  <si>
    <t>PG007514</t>
  </si>
  <si>
    <t>PG008509</t>
  </si>
  <si>
    <t>PG007536</t>
  </si>
  <si>
    <t>PG007634</t>
  </si>
  <si>
    <t>PG008287</t>
  </si>
  <si>
    <t>PG007248</t>
  </si>
  <si>
    <t>PG008746</t>
  </si>
  <si>
    <t>PG009015</t>
  </si>
  <si>
    <t>PG008838</t>
  </si>
  <si>
    <t>PG007322</t>
  </si>
  <si>
    <t>PG007319</t>
  </si>
  <si>
    <t>PG008924</t>
  </si>
  <si>
    <t>PG007225</t>
  </si>
  <si>
    <t>PG007413</t>
  </si>
  <si>
    <t>PG008941</t>
  </si>
  <si>
    <t>PG008978</t>
  </si>
  <si>
    <t>PG007936</t>
  </si>
  <si>
    <t>PG007616</t>
  </si>
  <si>
    <t>PG007411</t>
  </si>
  <si>
    <t>PG008304</t>
  </si>
  <si>
    <t>PG007351</t>
  </si>
  <si>
    <t>PG008361</t>
  </si>
  <si>
    <t>PG007274</t>
  </si>
  <si>
    <t>PG008981</t>
  </si>
  <si>
    <t>PG007153</t>
  </si>
  <si>
    <t>PG007543</t>
  </si>
  <si>
    <t>PG007901</t>
  </si>
  <si>
    <t>PG007555</t>
  </si>
  <si>
    <t>PG007818</t>
  </si>
  <si>
    <t>PG007330</t>
  </si>
  <si>
    <t>PG007401</t>
  </si>
  <si>
    <t>PG008884</t>
  </si>
  <si>
    <t>PG007788</t>
  </si>
  <si>
    <t>PG009005</t>
  </si>
  <si>
    <t>PG008455</t>
  </si>
  <si>
    <t>PG008128</t>
  </si>
  <si>
    <t>PG007642</t>
  </si>
  <si>
    <t>PG007181</t>
  </si>
  <si>
    <t>PG007786</t>
  </si>
  <si>
    <t>PG008925</t>
  </si>
  <si>
    <t>PG007638</t>
  </si>
  <si>
    <t>PG007318</t>
  </si>
  <si>
    <t>PG007421</t>
  </si>
  <si>
    <t>PG009011</t>
  </si>
  <si>
    <t>PG007182</t>
  </si>
  <si>
    <t>PG008902</t>
  </si>
  <si>
    <t>PG008292</t>
  </si>
  <si>
    <t>PG007316</t>
  </si>
  <si>
    <t>PG008900</t>
  </si>
  <si>
    <t>PG008917</t>
  </si>
  <si>
    <t>PG007428</t>
  </si>
  <si>
    <t>PG008365</t>
  </si>
  <si>
    <t>PG007859</t>
  </si>
  <si>
    <t>PG008377</t>
  </si>
  <si>
    <t>PG007154</t>
  </si>
  <si>
    <t>PG007236</t>
  </si>
  <si>
    <t>PG011371</t>
  </si>
  <si>
    <t>PG007895</t>
  </si>
  <si>
    <t>PG007554</t>
  </si>
  <si>
    <t>PG011367</t>
  </si>
  <si>
    <t>PG008333</t>
  </si>
  <si>
    <t>PG008841</t>
  </si>
  <si>
    <t>PG007183</t>
  </si>
  <si>
    <t>PG009025</t>
  </si>
  <si>
    <t>PG008965</t>
  </si>
  <si>
    <t>PG007315</t>
  </si>
  <si>
    <t>PG007419</t>
  </si>
  <si>
    <t>PG007829</t>
  </si>
  <si>
    <t>PG007293</t>
  </si>
  <si>
    <t>PG008366</t>
  </si>
  <si>
    <t>PG008740</t>
  </si>
  <si>
    <t>PG007150</t>
  </si>
  <si>
    <t>PG007861</t>
  </si>
  <si>
    <t>PG008293</t>
  </si>
  <si>
    <t>PG007489</t>
  </si>
  <si>
    <t>PG007314</t>
  </si>
  <si>
    <t>PG011527</t>
  </si>
  <si>
    <t>PG007594</t>
  </si>
  <si>
    <t>PG007511</t>
  </si>
  <si>
    <t>PG007151</t>
  </si>
  <si>
    <t>PG007513</t>
  </si>
  <si>
    <t>PG007443</t>
  </si>
  <si>
    <t>PG008748</t>
  </si>
  <si>
    <t>PG007224</t>
  </si>
  <si>
    <t>PG007152</t>
  </si>
  <si>
    <t>PG007348</t>
  </si>
  <si>
    <t>PG007866</t>
  </si>
  <si>
    <t>PG007546</t>
  </si>
  <si>
    <t>PG008296</t>
  </si>
  <si>
    <t>PG008918</t>
  </si>
  <si>
    <t>PG007525</t>
  </si>
  <si>
    <t>PG007432</t>
  </si>
  <si>
    <t>PG007416</t>
  </si>
  <si>
    <t>PG009023</t>
  </si>
  <si>
    <t>PG008842</t>
  </si>
  <si>
    <t>PG007833</t>
  </si>
  <si>
    <t>PG007341</t>
  </si>
  <si>
    <t>PG007637</t>
  </si>
  <si>
    <t>PG011549</t>
  </si>
  <si>
    <t>PG007430</t>
  </si>
  <si>
    <t>PG007325</t>
  </si>
  <si>
    <t>PG007278</t>
  </si>
  <si>
    <t>PG008967</t>
  </si>
  <si>
    <t>PG008295</t>
  </si>
  <si>
    <t>PG007705</t>
  </si>
  <si>
    <t>PG007526</t>
  </si>
  <si>
    <t>PG007245</t>
  </si>
  <si>
    <t>PG007743</t>
  </si>
  <si>
    <t>PG007309</t>
  </si>
  <si>
    <t>PG007406</t>
  </si>
  <si>
    <t>PG008469</t>
  </si>
  <si>
    <t>PG007307</t>
  </si>
  <si>
    <t>PG008548</t>
  </si>
  <si>
    <t>PG008327</t>
  </si>
  <si>
    <t>PG007435</t>
  </si>
  <si>
    <t>PG007185</t>
  </si>
  <si>
    <t>PG007262</t>
  </si>
  <si>
    <t>PG008968</t>
  </si>
  <si>
    <t>PG008456</t>
  </si>
  <si>
    <t>PG008663</t>
  </si>
  <si>
    <t>PG007342</t>
  </si>
  <si>
    <t>PG007404</t>
  </si>
  <si>
    <t>PG008640</t>
  </si>
  <si>
    <t>PG009020</t>
  </si>
  <si>
    <t>PG008674</t>
  </si>
  <si>
    <t>PG011375</t>
  </si>
  <si>
    <t>PG008966</t>
  </si>
  <si>
    <t>PG007282</t>
  </si>
  <si>
    <t>PG007423</t>
  </si>
  <si>
    <t>PG007420</t>
  </si>
  <si>
    <t>PG007304</t>
  </si>
  <si>
    <t>PG007916</t>
  </si>
  <si>
    <t>PG008360</t>
  </si>
  <si>
    <t>PG008328</t>
  </si>
  <si>
    <t>PG007310</t>
  </si>
  <si>
    <t>PG008599</t>
  </si>
  <si>
    <t>PG007398</t>
  </si>
  <si>
    <t>PG007340</t>
  </si>
  <si>
    <t>PG008609</t>
  </si>
  <si>
    <t>PG007344</t>
  </si>
  <si>
    <t>PG008549</t>
  </si>
  <si>
    <t>PG008326</t>
  </si>
  <si>
    <t>PG007308</t>
  </si>
  <si>
    <t>PG007790</t>
  </si>
  <si>
    <t>PG007487</t>
  </si>
  <si>
    <t>PG011380</t>
  </si>
  <si>
    <t>PG008527</t>
  </si>
  <si>
    <t>PG007251</t>
  </si>
  <si>
    <t>PG008608</t>
  </si>
  <si>
    <t>PG007574</t>
  </si>
  <si>
    <t>PG007565</t>
  </si>
  <si>
    <t>PG008362</t>
  </si>
  <si>
    <t>PG007934</t>
  </si>
  <si>
    <t>PG008069</t>
  </si>
  <si>
    <t>PG007163</t>
  </si>
  <si>
    <t>PG007412</t>
  </si>
  <si>
    <t>PG008297</t>
  </si>
  <si>
    <t>PG011551</t>
  </si>
  <si>
    <t>PG007558</t>
  </si>
  <si>
    <t>PG007305</t>
  </si>
  <si>
    <t>PG007716</t>
  </si>
  <si>
    <t>PG007306</t>
  </si>
  <si>
    <t>PG011517</t>
  </si>
  <si>
    <t>PG008919</t>
  </si>
  <si>
    <t>PG007352</t>
  </si>
  <si>
    <t>Organization</t>
  </si>
  <si>
    <t>SAFAC Program ID</t>
  </si>
  <si>
    <t>Name</t>
  </si>
  <si>
    <t>PG011770</t>
  </si>
  <si>
    <t>PG011487</t>
  </si>
  <si>
    <t>PG011863</t>
  </si>
  <si>
    <t>PG011535</t>
  </si>
  <si>
    <t>PG011654</t>
  </si>
  <si>
    <t>PG011861</t>
  </si>
  <si>
    <t>PG011687</t>
  </si>
  <si>
    <t>PG011824</t>
  </si>
  <si>
    <t>PG008786</t>
  </si>
  <si>
    <t>PG011862</t>
  </si>
  <si>
    <t>PG008601</t>
  </si>
  <si>
    <t>PG011663</t>
  </si>
  <si>
    <t>☐ Fast Track</t>
  </si>
  <si>
    <t>Number of Items</t>
  </si>
  <si>
    <t>Price Per Item</t>
  </si>
  <si>
    <t>Approved Items</t>
  </si>
  <si>
    <t>Date / Type</t>
  </si>
  <si>
    <t>Event / Purpose</t>
  </si>
  <si>
    <t>Item Category</t>
  </si>
  <si>
    <t>Capital?</t>
  </si>
  <si>
    <t># Approved</t>
  </si>
  <si>
    <t>Click the "Cover Sheet" tab and enter your organization's information in the yellow boxes.</t>
  </si>
  <si>
    <t>Please read through all instructions before you begin your budget request. If you need assistance at any time, visit the SAFAC office in the Student Organization Suite, Shalala Student Center, Room 210H. You can also call us at (305) 284-6453 or email safac@miami.edu. All SAFAC guidelines and additional resources are available at miami.edu/safac.</t>
  </si>
  <si>
    <t>Venue Rentals</t>
  </si>
  <si>
    <t>Costumes/Props/Sets</t>
  </si>
  <si>
    <t>PG012009</t>
  </si>
  <si>
    <t>Engage Membership</t>
  </si>
  <si>
    <t>PG012361</t>
  </si>
  <si>
    <t>PG012073</t>
  </si>
  <si>
    <t>PG012302</t>
  </si>
  <si>
    <t>PG012217</t>
  </si>
  <si>
    <t>PG012346</t>
  </si>
  <si>
    <t>PG012434</t>
  </si>
  <si>
    <t>PG012394</t>
  </si>
  <si>
    <t>PG012396</t>
  </si>
  <si>
    <t>PG012127</t>
  </si>
  <si>
    <t>PG012196</t>
  </si>
  <si>
    <t>PG012219</t>
  </si>
  <si>
    <t>PG012263</t>
  </si>
  <si>
    <t>PG012136</t>
  </si>
  <si>
    <t>PG011826</t>
  </si>
  <si>
    <t>PG012281</t>
  </si>
  <si>
    <t>For each line item, enter the number of items requested and the price per item and the event name they are requested for. You can find the SAFAC guidelines on our website, miami.edu/safac. The "Amount Requested" column will automatically calculate based on your input.</t>
  </si>
  <si>
    <t>PG011683</t>
  </si>
  <si>
    <t>PG007424</t>
  </si>
  <si>
    <t>PG012908</t>
  </si>
  <si>
    <t>PG008816</t>
  </si>
  <si>
    <t>PG012916</t>
  </si>
  <si>
    <t>PG007407</t>
  </si>
  <si>
    <t>PG012212</t>
  </si>
  <si>
    <t>PG007775</t>
  </si>
  <si>
    <t>PG007312</t>
  </si>
  <si>
    <t>StudentsCare</t>
  </si>
  <si>
    <t>PG012703</t>
  </si>
  <si>
    <t>PG012966</t>
  </si>
  <si>
    <t>Engineering/Technical/Electronics</t>
  </si>
  <si>
    <t>Event</t>
  </si>
  <si>
    <t>Regular 1</t>
  </si>
  <si>
    <t>Regular 2</t>
  </si>
  <si>
    <t>Early</t>
  </si>
  <si>
    <t>Total Event Count:</t>
  </si>
  <si>
    <t>Total Events</t>
  </si>
  <si>
    <t>Viewing:</t>
  </si>
  <si>
    <t>SAFAC Budget Request Form</t>
  </si>
  <si>
    <t>Input all final committee comments to relevant boxes in this hidden sheet. Committee Comments on Cover Sheet will auto-populate per user selection.</t>
  </si>
  <si>
    <t>Conferences</t>
  </si>
  <si>
    <t>EVENTS</t>
  </si>
  <si>
    <t>Requested Item</t>
  </si>
  <si>
    <t>The signatures below certify that the organization requesting funding is
registered and in good standing with the Committee on Student Organizations.
All information and values are accurate. 
SAFAC reserves the right to hold organizations accountable or deny funding for misrepresented requests per its discretion.</t>
  </si>
  <si>
    <t>Capital Item</t>
  </si>
  <si>
    <t>Event Name/ Purpose</t>
  </si>
  <si>
    <t>Activities Materials</t>
  </si>
  <si>
    <t>Non-Conference Travel</t>
  </si>
  <si>
    <t>Early Budget</t>
  </si>
  <si>
    <t>SAFAC Budget Comments</t>
  </si>
  <si>
    <t>Remaining</t>
  </si>
  <si>
    <t>Organization Funding Graph by Category</t>
  </si>
  <si>
    <t>&lt;- Manual Entry</t>
  </si>
  <si>
    <t>List of Budgets Tracked</t>
  </si>
  <si>
    <t>Count</t>
  </si>
  <si>
    <t>Budget Adjustment 1</t>
  </si>
  <si>
    <t>Budget Adjustment 3</t>
  </si>
  <si>
    <t>Budget Adjustment 4</t>
  </si>
  <si>
    <t>Budget Adjustment 2</t>
  </si>
  <si>
    <t>T-Shirts</t>
  </si>
  <si>
    <t>SAFAC Budget Request Instructions</t>
  </si>
  <si>
    <r>
      <t xml:space="preserve">In the bottom pane of Excel, click the tab for the budget you want to work on (e.g. "Regular 1") and enter your organization's Guiding Principles, found on your constitution. </t>
    </r>
    <r>
      <rPr>
        <b/>
        <sz val="12"/>
        <color theme="1"/>
        <rFont val="Century Gothic"/>
        <family val="1"/>
      </rPr>
      <t>List your itemized requests in order of priority with your high-priority items listed first.</t>
    </r>
  </si>
  <si>
    <t>SAFAC Liaison</t>
  </si>
  <si>
    <t>Signatures</t>
  </si>
  <si>
    <t>Shipping</t>
  </si>
  <si>
    <t>Protective Equipment</t>
  </si>
  <si>
    <t>^ For Treasurer's Report</t>
  </si>
  <si>
    <t xml:space="preserve"> Budget Request</t>
  </si>
  <si>
    <t>FCS Committee Member</t>
  </si>
  <si>
    <t>Date</t>
  </si>
  <si>
    <t>FCS Advisor</t>
  </si>
  <si>
    <t>Request for FCS Consideration</t>
  </si>
  <si>
    <t>Additional FCS Request</t>
  </si>
  <si>
    <t>FCS Approved Request</t>
  </si>
  <si>
    <t>Regular 1 Budget</t>
  </si>
  <si>
    <t>Regular 2 Budget</t>
  </si>
  <si>
    <t>Regular 3</t>
  </si>
  <si>
    <t>Test</t>
  </si>
  <si>
    <t>Regular 3 Budget</t>
  </si>
  <si>
    <t>&lt;&lt; Replace this text with your organization's Guiding Principles found on your organization's constitution, under Documents on Engage. &gt;&gt;</t>
  </si>
  <si>
    <t>Per member funding rates</t>
  </si>
  <si>
    <t>PG008064</t>
  </si>
  <si>
    <t>PG007339</t>
  </si>
  <si>
    <t>PG007940</t>
  </si>
  <si>
    <t>PG011666</t>
  </si>
  <si>
    <t>PG012265</t>
  </si>
  <si>
    <r>
      <t xml:space="preserve">SAFAC will review your budget and post your approved request to your Engage page after receiving approval from the Vice President of Student Affairs. Your funds will be posted to your Workday account at this time, and you may begin spending approved SAFAC funds immediately. </t>
    </r>
    <r>
      <rPr>
        <b/>
        <sz val="12"/>
        <color rgb="FFFF0000"/>
        <rFont val="Century Gothic"/>
        <family val="1"/>
      </rPr>
      <t>Please note: SAFAC requires two weeks to process any budget requests; please plan your events and budget submission timeline accordingly.</t>
    </r>
  </si>
  <si>
    <t>Above the Bar</t>
  </si>
  <si>
    <t>Amino Healthcare Consulting Club</t>
  </si>
  <si>
    <t>Biochemistry Club</t>
  </si>
  <si>
    <t>Canes Finance Association</t>
  </si>
  <si>
    <t>Freediving Club</t>
  </si>
  <si>
    <t>IGNITE UMiami</t>
  </si>
  <si>
    <t>Oleku</t>
  </si>
  <si>
    <t>PERIOD@UMiami</t>
  </si>
  <si>
    <t>Politicanes</t>
  </si>
  <si>
    <t>The Fishing Club</t>
  </si>
  <si>
    <t>UTaal</t>
  </si>
  <si>
    <t>UThrift</t>
  </si>
  <si>
    <t>PG013362</t>
  </si>
  <si>
    <t>PG013426</t>
  </si>
  <si>
    <t>PG012949</t>
  </si>
  <si>
    <t>PG012683</t>
  </si>
  <si>
    <t>PG007250</t>
  </si>
  <si>
    <t>PG013154</t>
  </si>
  <si>
    <t>PG012922</t>
  </si>
  <si>
    <t>PG013467</t>
  </si>
  <si>
    <t>PG012348</t>
  </si>
  <si>
    <t>PG012924</t>
  </si>
  <si>
    <t>PG012914</t>
  </si>
  <si>
    <t>PG013401</t>
  </si>
  <si>
    <t>PG011479</t>
  </si>
  <si>
    <t>PG013397</t>
  </si>
  <si>
    <t>PG013366</t>
  </si>
  <si>
    <t>PG012015</t>
  </si>
  <si>
    <t>PG011490</t>
  </si>
  <si>
    <t>PG012910</t>
  </si>
  <si>
    <t>PG013470</t>
  </si>
  <si>
    <t>PG013364</t>
  </si>
  <si>
    <t>A Week For Life</t>
  </si>
  <si>
    <t>AdGroup</t>
  </si>
  <si>
    <t>African Students Union</t>
  </si>
  <si>
    <t>Alpha Kappa Psi</t>
  </si>
  <si>
    <t>Alpha Mu Music Therapy Club</t>
  </si>
  <si>
    <t>American Institute of Architecture Students</t>
  </si>
  <si>
    <t>American Marketing Association</t>
  </si>
  <si>
    <t>American Sign Language Club</t>
  </si>
  <si>
    <t>American Society of Civil Engineers</t>
  </si>
  <si>
    <t>PG013642</t>
  </si>
  <si>
    <t>Anime Club</t>
  </si>
  <si>
    <t>Art for Kids</t>
  </si>
  <si>
    <t>Association of Commuter Students (ACS)</t>
  </si>
  <si>
    <t>Astronomy Club</t>
  </si>
  <si>
    <t>Audio Engineering Society</t>
  </si>
  <si>
    <t>Best Buddies</t>
  </si>
  <si>
    <t>Bhakti Yoga Club</t>
  </si>
  <si>
    <t>Big Brothers Big Sisters</t>
  </si>
  <si>
    <t>Biomedical Engineering Society</t>
  </si>
  <si>
    <t>BisCaydence</t>
  </si>
  <si>
    <t>Black Creatives Collective</t>
  </si>
  <si>
    <t>PG014036</t>
  </si>
  <si>
    <t>Brass Music Society</t>
  </si>
  <si>
    <t>PG014040</t>
  </si>
  <si>
    <t>Brazilian Jiu-Jitsu Club</t>
  </si>
  <si>
    <t>CaneBuddy</t>
  </si>
  <si>
    <t>CaneStage Theatre Company</t>
  </si>
  <si>
    <t>Catholic Campus Ministry</t>
  </si>
  <si>
    <t>Chemistry Club</t>
  </si>
  <si>
    <t>Chess Club</t>
  </si>
  <si>
    <t>Climate Reality Project</t>
  </si>
  <si>
    <t>Club Swimming</t>
  </si>
  <si>
    <t>Committee On Student Organizations (COSO)</t>
  </si>
  <si>
    <t>CommUnity Garden</t>
  </si>
  <si>
    <t>Delta Kappa Alpha</t>
  </si>
  <si>
    <t>Delta Sigma Pi</t>
  </si>
  <si>
    <t>Developer Student Club</t>
  </si>
  <si>
    <t>PG013633</t>
  </si>
  <si>
    <t>Distraction</t>
  </si>
  <si>
    <t>Elevate Runway Fashion</t>
  </si>
  <si>
    <t>EQ Collective</t>
  </si>
  <si>
    <t>Equestrian Club</t>
  </si>
  <si>
    <t>Eta Kappa Nu, Epsilon Kappa</t>
  </si>
  <si>
    <t>Ethics Society</t>
  </si>
  <si>
    <t>Filipino Student Association</t>
  </si>
  <si>
    <t>PG013956</t>
  </si>
  <si>
    <t>Frost Student Chapter of the American Choral Directors Association</t>
  </si>
  <si>
    <t>FunDay</t>
  </si>
  <si>
    <t>Hammond-Butler Gospel Choir</t>
  </si>
  <si>
    <t>Hurricanes on Ice: UM Figure Skating Club</t>
  </si>
  <si>
    <t>Ibis Yearbook</t>
  </si>
  <si>
    <t>PG013980</t>
  </si>
  <si>
    <t>Inspire U Academy</t>
  </si>
  <si>
    <t>Karate Club</t>
  </si>
  <si>
    <t>Kiteboarding Club</t>
  </si>
  <si>
    <t>Marine Mammal Rescue Team</t>
  </si>
  <si>
    <t>Men's Basketball Club</t>
  </si>
  <si>
    <t>Men's Volleyball Team</t>
  </si>
  <si>
    <t>PG014038</t>
  </si>
  <si>
    <t>Miami International Relations Association</t>
  </si>
  <si>
    <t>Microbiology &amp; Immunology Club</t>
  </si>
  <si>
    <t>Minority Women in Medicine</t>
  </si>
  <si>
    <t>Model United Nations</t>
  </si>
  <si>
    <t>Multicultural Greek Council</t>
  </si>
  <si>
    <t>Music Industry Association</t>
  </si>
  <si>
    <t>PG013647</t>
  </si>
  <si>
    <t>National Society of Black Engineers</t>
  </si>
  <si>
    <t>PG013978</t>
  </si>
  <si>
    <t>PG008703</t>
  </si>
  <si>
    <t>PG013635</t>
  </si>
  <si>
    <t>Phi Mu Alpha Sinfonia</t>
  </si>
  <si>
    <t>Physical Therapy Students Association</t>
  </si>
  <si>
    <t>Pi Tau Sigma</t>
  </si>
  <si>
    <t>Pre-Veterinary Society</t>
  </si>
  <si>
    <t>Project Public Health</t>
  </si>
  <si>
    <t>PG014003</t>
  </si>
  <si>
    <t>Project Sunshine</t>
  </si>
  <si>
    <t>Racquetball Club</t>
  </si>
  <si>
    <t>Real Estate &amp; Finance Association</t>
  </si>
  <si>
    <t>Rho Rho Rho</t>
  </si>
  <si>
    <t>Sailing Hurricanes</t>
  </si>
  <si>
    <t>Science of Learning Mentors</t>
  </si>
  <si>
    <t>PG013645</t>
  </si>
  <si>
    <t>Scientifica Magazine</t>
  </si>
  <si>
    <t>Sigma Iota Rho</t>
  </si>
  <si>
    <t>Society of Hispanic Professional Engineers</t>
  </si>
  <si>
    <t>Society of Professional Journalists</t>
  </si>
  <si>
    <t>Spikeball Club</t>
  </si>
  <si>
    <t>Student Activity Fee Allocation Committee (SAFAC)</t>
  </si>
  <si>
    <t>TargetCanes</t>
  </si>
  <si>
    <t>Tau Sigma National Honor Society</t>
  </si>
  <si>
    <t>TEDxUMiami</t>
  </si>
  <si>
    <t>The Agamedes Chapter of Alpha Rho Chi</t>
  </si>
  <si>
    <t>Triathlon Club Team (TriCanes)</t>
  </si>
  <si>
    <t>U Iron Sports</t>
  </si>
  <si>
    <t>Ultimate Frisbee Club</t>
  </si>
  <si>
    <t>UM Amateur Ornithological Society</t>
  </si>
  <si>
    <t>Undergraduate Healthcare Club</t>
  </si>
  <si>
    <t>UNICEF</t>
  </si>
  <si>
    <t>United Wesley of UM</t>
  </si>
  <si>
    <t>US Green Building Council Students</t>
  </si>
  <si>
    <t>USPORT (Undergraduate Sport Professionals' Organization for Research &amp; Training)</t>
  </si>
  <si>
    <t>uStart</t>
  </si>
  <si>
    <t>Video Games Club</t>
  </si>
  <si>
    <t>Women's Basketball Club</t>
  </si>
  <si>
    <t>PG013985</t>
  </si>
  <si>
    <t>Women's Ultimate Frisbee</t>
  </si>
  <si>
    <t>Women's Volleyball Club</t>
  </si>
  <si>
    <t>WVUM-FM</t>
  </si>
  <si>
    <t>Young and College Democrats at the University of Miami</t>
  </si>
  <si>
    <t>*for SAFAC liaison use only</t>
  </si>
  <si>
    <t xml:space="preserve">After reviewing your budget, the SAFAC liaison will submit your budget and send it out for signing via Adobe sign. This will be sent to the liaison, organization president, treasurer, and advisor. Once fully signed, it will automatically be sent to SASO where the desk employee will email you to schedule your organization for a SAFAC budget review session and provide further details. </t>
  </si>
  <si>
    <t>When you have finished itemizing all requests, save both the Cover Sheet and Detail Sheet, as well as all supporting documentation, and meet with your SAFAC liaison (in the SAFAC office) to review your budget. A full list of SAFAC delegates can be found on SAFAC's website, miami.edu/safac, on the "Members" page.</t>
  </si>
  <si>
    <t>Alliance of Latin American Students</t>
  </si>
  <si>
    <t>Alpha Epsilon Delta</t>
  </si>
  <si>
    <t>Alternative Breaks</t>
  </si>
  <si>
    <t>American Institute of Aeronautics and Astronautics</t>
  </si>
  <si>
    <t>American Medical Student Association</t>
  </si>
  <si>
    <t>American Meteorological Society</t>
  </si>
  <si>
    <t>American Red Cross</t>
  </si>
  <si>
    <t>American Society of Mechanical Engineers</t>
  </si>
  <si>
    <t>American Society of Pre-Dental Students</t>
  </si>
  <si>
    <t>Anthropology Club</t>
  </si>
  <si>
    <t>Aquarium Club</t>
  </si>
  <si>
    <t>Arab Students Union</t>
  </si>
  <si>
    <t>Art of Healing</t>
  </si>
  <si>
    <t>Asian American Students Association</t>
  </si>
  <si>
    <t>Asociación de Estudiantes Peruanos</t>
  </si>
  <si>
    <t>Association of Greek Letter Organizations</t>
  </si>
  <si>
    <t>Badminton Club</t>
  </si>
  <si>
    <t>Beta Beta Beta Biological Honor Society</t>
  </si>
  <si>
    <t>PG014244</t>
  </si>
  <si>
    <t>Black Awareness Month</t>
  </si>
  <si>
    <t>Boxing Club</t>
  </si>
  <si>
    <t>Branch of the National Association for the Advancement of Colored People</t>
  </si>
  <si>
    <t>Brazilian Students Association</t>
  </si>
  <si>
    <t>Brothers Overcoming Negativity &amp; Destruction</t>
  </si>
  <si>
    <t>Caribbean Students Association</t>
  </si>
  <si>
    <t>Century Fund</t>
  </si>
  <si>
    <t>CHABAD</t>
  </si>
  <si>
    <t>Chi Epsilon - National Civil Engineering Honor Society</t>
  </si>
  <si>
    <t>Chinese Student and Scholar Association</t>
  </si>
  <si>
    <t>Cinematic Arts Commission</t>
  </si>
  <si>
    <t>Club Field Hockey</t>
  </si>
  <si>
    <t>Club Running</t>
  </si>
  <si>
    <t>Club Tennis Team</t>
  </si>
  <si>
    <t>PG011424</t>
  </si>
  <si>
    <t>Community and Applied Psychological Studies Organization</t>
  </si>
  <si>
    <t>Council of International Students and Organizations</t>
  </si>
  <si>
    <t>CRU</t>
  </si>
  <si>
    <t>Data Analytics Students Association</t>
  </si>
  <si>
    <t>Debate Team</t>
  </si>
  <si>
    <t>Engineering Student Council</t>
  </si>
  <si>
    <t>Engineers Without Borders</t>
  </si>
  <si>
    <t>Eta Sigma Phi</t>
  </si>
  <si>
    <t>Federacion de Estudiantes Cubanos</t>
  </si>
  <si>
    <t>Federation of Club Sports</t>
  </si>
  <si>
    <t>Fencing Club</t>
  </si>
  <si>
    <t>First Gen Canes</t>
  </si>
  <si>
    <t>Girls Inspiring Rising Ladies in STEM</t>
  </si>
  <si>
    <t>Girls of Outreach and Diversity</t>
  </si>
  <si>
    <t>Golf Club</t>
  </si>
  <si>
    <t>Habitat for Humanity UM Campus Chapter</t>
  </si>
  <si>
    <t>Hairology</t>
  </si>
  <si>
    <t>Health Studies Student Association</t>
  </si>
  <si>
    <t>Healthy U, Healthy Me</t>
  </si>
  <si>
    <t>Hellenic Society</t>
  </si>
  <si>
    <t>Hindu Students Council</t>
  </si>
  <si>
    <t>Hispanic Heritage Month Committee</t>
  </si>
  <si>
    <t>Homecoming Executive Committee</t>
  </si>
  <si>
    <t>Hurricane Bhangra</t>
  </si>
  <si>
    <t>Hurricane Productions</t>
  </si>
  <si>
    <t>Hurricane Steppers</t>
  </si>
  <si>
    <t>PG014240</t>
  </si>
  <si>
    <t>Hyperion Council</t>
  </si>
  <si>
    <t>Indian Students Association</t>
  </si>
  <si>
    <t>Institute of Industrial and Systems Engineers</t>
  </si>
  <si>
    <t>Interfraternity Council</t>
  </si>
  <si>
    <t>Italian Association</t>
  </si>
  <si>
    <t>J Street U Miami</t>
  </si>
  <si>
    <t>KAOS</t>
  </si>
  <si>
    <t>Kids &amp; Culture</t>
  </si>
  <si>
    <t>Love of Chinese Korean and Eastern Dances Dance Team</t>
  </si>
  <si>
    <t>Lucha Latina</t>
  </si>
  <si>
    <t>Mangrove Journal</t>
  </si>
  <si>
    <t>Medicine, Education, and Development for Low Income Families Everywhere</t>
  </si>
  <si>
    <t>Men's Lacrosse Team</t>
  </si>
  <si>
    <t>Men's Soccer Club at the University of Miami</t>
  </si>
  <si>
    <t>Minority Association of Pre-Health Students</t>
  </si>
  <si>
    <t>PG014242</t>
  </si>
  <si>
    <t>Multicultural Nursing Student Association</t>
  </si>
  <si>
    <t>Muslim Students of the University of Miami</t>
  </si>
  <si>
    <t>National Association for Music Education</t>
  </si>
  <si>
    <t>National Association of Black Accountants</t>
  </si>
  <si>
    <t>National Association of Black Journalists</t>
  </si>
  <si>
    <t>National Council of Negro Women,Inc.</t>
  </si>
  <si>
    <t>National Organization for Women</t>
  </si>
  <si>
    <t>National Pan-Hellenic Council, Inc</t>
  </si>
  <si>
    <t>Nu Rho Psi – National Neuroscience Honor Society</t>
  </si>
  <si>
    <t>Nursing Student Association</t>
  </si>
  <si>
    <t>Omicron Delta Kappa</t>
  </si>
  <si>
    <t>Out in Science, Technology, Engineering, and Mathematics</t>
  </si>
  <si>
    <t>Pakistani Students Association</t>
  </si>
  <si>
    <t>Panhellenic Association</t>
  </si>
  <si>
    <t>Phi Alpha Delta Pre-Law Fraternity</t>
  </si>
  <si>
    <t>Phi Delta Epsilon</t>
  </si>
  <si>
    <t>Phi Sigma Tau</t>
  </si>
  <si>
    <t>Phoenyx</t>
  </si>
  <si>
    <t>Photography Club</t>
  </si>
  <si>
    <t>Planet Kreyol- Haitian Student Organization</t>
  </si>
  <si>
    <t>Plant Based Canes</t>
  </si>
  <si>
    <t>PorColombia</t>
  </si>
  <si>
    <t>Psi Chi</t>
  </si>
  <si>
    <t>Public Relations Student Society of America</t>
  </si>
  <si>
    <t>Relay for Life</t>
  </si>
  <si>
    <t>Rock Climbing Club</t>
  </si>
  <si>
    <t>Rugby Mens Football Club</t>
  </si>
  <si>
    <t>Salsa Craze</t>
  </si>
  <si>
    <t>Science Olympiad</t>
  </si>
  <si>
    <t>Scuba Club</t>
  </si>
  <si>
    <t>Sigma Alpha Iota</t>
  </si>
  <si>
    <t>Sigma Gamma Epsilon</t>
  </si>
  <si>
    <t>Sigma Tau Delta</t>
  </si>
  <si>
    <t>Society of Asian Scientists and Engineers</t>
  </si>
  <si>
    <t>Society of Composers, Incorporated at the University of Miami</t>
  </si>
  <si>
    <t>Society of Women Engineers</t>
  </si>
  <si>
    <t>Sociology and Criminology Club</t>
  </si>
  <si>
    <t>Speak What You Feel</t>
  </si>
  <si>
    <t>Special Olympics</t>
  </si>
  <si>
    <t>Student Association of Pharmacy</t>
  </si>
  <si>
    <t>Student Athlete Advisory Committee</t>
  </si>
  <si>
    <t>Student Government</t>
  </si>
  <si>
    <t>Students Together Ending Poverty</t>
  </si>
  <si>
    <t>Surfrider at the University of Miami</t>
  </si>
  <si>
    <t>SwaggeRaas</t>
  </si>
  <si>
    <t>Taekwondo Club</t>
  </si>
  <si>
    <t>Tau Beta Pi at the University of Miami</t>
  </si>
  <si>
    <t>Tau Beta Sigma</t>
  </si>
  <si>
    <t>The Miami Hurricane</t>
  </si>
  <si>
    <t>Theatre Action Group</t>
  </si>
  <si>
    <t>Tufaan</t>
  </si>
  <si>
    <t>UBook</t>
  </si>
  <si>
    <t>UConnect</t>
  </si>
  <si>
    <t>UCook</t>
  </si>
  <si>
    <t>UFuerza Latino Dance Team</t>
  </si>
  <si>
    <t>UGenerations</t>
  </si>
  <si>
    <t>UM College Republicans</t>
  </si>
  <si>
    <t>UM Wrestling Club</t>
  </si>
  <si>
    <t>UMaker</t>
  </si>
  <si>
    <t>UMTV</t>
  </si>
  <si>
    <t>Unión Venezolana</t>
  </si>
  <si>
    <t>United Black Students</t>
  </si>
  <si>
    <t>Unity Roundtable Consortium</t>
  </si>
  <si>
    <t>University Christian Fellowship</t>
  </si>
  <si>
    <t>University of Miami Women's Club Lacrosse</t>
  </si>
  <si>
    <t>UPup</t>
  </si>
  <si>
    <t>UPurr</t>
  </si>
  <si>
    <t>URecovery: A Collegiate Recovery Community</t>
  </si>
  <si>
    <t>Veteran Students Organization</t>
  </si>
  <si>
    <t>Wakeboard Club</t>
  </si>
  <si>
    <t>Water Polo Club</t>
  </si>
  <si>
    <t>Women in Business</t>
  </si>
  <si>
    <t>Women's Rugby Club</t>
  </si>
  <si>
    <t>Women's Soccer Club</t>
  </si>
  <si>
    <t>Yellow Rose Society</t>
  </si>
  <si>
    <t xml:space="preserve">Program ID Database </t>
  </si>
  <si>
    <t>PG014327</t>
  </si>
  <si>
    <t>PG013085</t>
  </si>
  <si>
    <t>PG007488</t>
  </si>
  <si>
    <t>PG007317</t>
  </si>
  <si>
    <t>Hockey Club</t>
  </si>
  <si>
    <t>PG007313</t>
  </si>
  <si>
    <t>PG012865</t>
  </si>
  <si>
    <t>Student Activities &amp; Student Organizations</t>
  </si>
  <si>
    <t>Unit Cap</t>
  </si>
  <si>
    <t>Marketing and Promotional Items</t>
  </si>
  <si>
    <t>Safety and Security</t>
  </si>
  <si>
    <t>Architectural Engineering Institute Chapter at the University of Miami</t>
  </si>
  <si>
    <t>Black Leaders for the Queer Community</t>
  </si>
  <si>
    <t>Camp Kesem at the University of Miami</t>
  </si>
  <si>
    <t>Canes Fight Cancer</t>
  </si>
  <si>
    <t>Students Supporting Israel</t>
  </si>
  <si>
    <t>'Canes Chat</t>
  </si>
  <si>
    <t>University of Miami Club Baseball</t>
  </si>
  <si>
    <t>Florida Ocean Advocacy Team</t>
  </si>
  <si>
    <t>Girl Gains</t>
  </si>
  <si>
    <t>History Club</t>
  </si>
  <si>
    <t>Jumping 'Canes</t>
  </si>
  <si>
    <t>Partners in Health Engage Miami</t>
  </si>
  <si>
    <t>Reserve Officer Training Corps (ROTC)</t>
  </si>
  <si>
    <t>Skin to Skin</t>
  </si>
  <si>
    <t>Slavic Culture Club</t>
  </si>
  <si>
    <t>Student Ambassadors for Vaccine Equity</t>
  </si>
  <si>
    <t>TAMID at Miami</t>
  </si>
  <si>
    <t>Miami UJhoom</t>
  </si>
  <si>
    <t>UM Mock Trial Association</t>
  </si>
  <si>
    <t>UpliftingU</t>
  </si>
  <si>
    <t>PG014922</t>
  </si>
  <si>
    <t>PG014758</t>
  </si>
  <si>
    <t>PG008675</t>
  </si>
  <si>
    <t>PG011520</t>
  </si>
  <si>
    <t>PG014657</t>
  </si>
  <si>
    <t>PG014641</t>
  </si>
  <si>
    <t>PG008893</t>
  </si>
  <si>
    <t>PG008063</t>
  </si>
  <si>
    <t>National Alliance on Mental Illness</t>
  </si>
  <si>
    <t>Economics Club</t>
  </si>
  <si>
    <t>PG008331</t>
  </si>
  <si>
    <t xml:space="preserve">100 Strong </t>
  </si>
  <si>
    <t>Adventist Christian Fellowship</t>
  </si>
  <si>
    <t>Alpha Omega</t>
  </si>
  <si>
    <t>American Academy of Environmental Engineers and Scientists</t>
  </si>
  <si>
    <t>Association of Latino Professionals for America</t>
  </si>
  <si>
    <t xml:space="preserve">Baptist Collegiate Ministry </t>
  </si>
  <si>
    <t>Beach Volleyball Club of UM</t>
  </si>
  <si>
    <t>Beta Alpha Psi: Accounting and Finance Honor Society</t>
  </si>
  <si>
    <t xml:space="preserve">Canes Comics </t>
  </si>
  <si>
    <t>Canes for Global Health</t>
  </si>
  <si>
    <t xml:space="preserve">Canes Invested </t>
  </si>
  <si>
    <t>Canes Pickleball</t>
  </si>
  <si>
    <t>'Canes Science Bowl</t>
  </si>
  <si>
    <t xml:space="preserve">Catching Wind </t>
  </si>
  <si>
    <t xml:space="preserve">Disability Ambassadors </t>
  </si>
  <si>
    <t>Exercise Physiology Student Organization</t>
  </si>
  <si>
    <t>Game Theory Association</t>
  </si>
  <si>
    <t xml:space="preserve">Gamma Theta Upsilon </t>
  </si>
  <si>
    <t>Greenstreet Capital</t>
  </si>
  <si>
    <t>Hispanic Healthcare Student Association</t>
  </si>
  <si>
    <t>Ibis Elegance</t>
  </si>
  <si>
    <t>InterVarsity Christian Fellowship</t>
  </si>
  <si>
    <t>Jamaican Student Association</t>
  </si>
  <si>
    <t>Kappa Gamma Delta</t>
  </si>
  <si>
    <t>Kappa Theta Pi</t>
  </si>
  <si>
    <t xml:space="preserve">Luxury and Fashion Club </t>
  </si>
  <si>
    <t>Méxicanes</t>
  </si>
  <si>
    <t>Miami Day of Service</t>
  </si>
  <si>
    <t xml:space="preserve">Miami Motion </t>
  </si>
  <si>
    <t>National Organization of Minority Architecture Students</t>
  </si>
  <si>
    <t>Out In Business</t>
  </si>
  <si>
    <t xml:space="preserve">Philanthropic United Network of Canes for Harmony </t>
  </si>
  <si>
    <t>Pre-Physician Associate Club at The University of Miami</t>
  </si>
  <si>
    <t>Puerto Ricanes</t>
  </si>
  <si>
    <t>Roller/Inline Skating EveryWay (R.I.S.E.)</t>
  </si>
  <si>
    <t>Scholars of Finance</t>
  </si>
  <si>
    <t>Spectrum</t>
  </si>
  <si>
    <t xml:space="preserve">St. Bede Episcopal Church Center </t>
  </si>
  <si>
    <t xml:space="preserve">Students for Classical Architecture </t>
  </si>
  <si>
    <t>The Roosevelt Society</t>
  </si>
  <si>
    <t>The Volunteer LINK</t>
  </si>
  <si>
    <t xml:space="preserve">Thomistic Institute Chapter at the University of Miami </t>
  </si>
  <si>
    <t xml:space="preserve">Transfer Students Organization </t>
  </si>
  <si>
    <t>Trinidad and Tobago Canes</t>
  </si>
  <si>
    <t>Turkish Student Association</t>
  </si>
  <si>
    <t xml:space="preserve">UDesign </t>
  </si>
  <si>
    <t xml:space="preserve">UKnit </t>
  </si>
  <si>
    <t>UM Hillel</t>
  </si>
  <si>
    <t>United Human Rights Foundation</t>
  </si>
  <si>
    <t xml:space="preserve">Women's Club Hockey </t>
  </si>
  <si>
    <t>Written In My Soul</t>
  </si>
  <si>
    <t>PG015335</t>
  </si>
  <si>
    <t>PG015378</t>
  </si>
  <si>
    <t>PG015289</t>
  </si>
  <si>
    <t>PG015348</t>
  </si>
  <si>
    <t>PG015006</t>
  </si>
  <si>
    <t>PG015245</t>
  </si>
  <si>
    <t>PG007831</t>
  </si>
  <si>
    <t>PG015278</t>
  </si>
  <si>
    <t>PG015002</t>
  </si>
  <si>
    <t>PG014996</t>
  </si>
  <si>
    <t>PG015300</t>
  </si>
  <si>
    <t>PG015061</t>
  </si>
  <si>
    <t>PG011991</t>
  </si>
  <si>
    <t>PG015383</t>
  </si>
  <si>
    <t>PG015437</t>
  </si>
  <si>
    <t>PG014930</t>
  </si>
  <si>
    <t>PG014932</t>
  </si>
  <si>
    <t>PG014934</t>
  </si>
  <si>
    <t>PG015447</t>
  </si>
  <si>
    <t>PG015423</t>
  </si>
  <si>
    <t>PG015000</t>
  </si>
  <si>
    <t>PG015298</t>
  </si>
  <si>
    <t>PG007353</t>
  </si>
  <si>
    <t>PG014713</t>
  </si>
  <si>
    <t>PG015225</t>
  </si>
  <si>
    <t>PG015287</t>
  </si>
  <si>
    <t>PG015385</t>
  </si>
  <si>
    <t>PG015445</t>
  </si>
  <si>
    <t>PG015439</t>
  </si>
  <si>
    <t>PG014936</t>
  </si>
  <si>
    <t>PG015283</t>
  </si>
  <si>
    <t>PG012398</t>
  </si>
  <si>
    <t>PG015430</t>
  </si>
  <si>
    <t>PG015467</t>
  </si>
  <si>
    <t>PG011523</t>
  </si>
  <si>
    <t>PG007160</t>
  </si>
  <si>
    <t>PG015037</t>
  </si>
  <si>
    <t>PG014938</t>
  </si>
  <si>
    <t>PG015443</t>
  </si>
  <si>
    <t>PG015004</t>
  </si>
  <si>
    <t>N/A</t>
  </si>
  <si>
    <t>PG015381</t>
  </si>
  <si>
    <t>PG015390</t>
  </si>
  <si>
    <t>PG014998</t>
  </si>
  <si>
    <t>PG015441</t>
  </si>
  <si>
    <t>PG008669</t>
  </si>
  <si>
    <t>PG015276</t>
  </si>
  <si>
    <t>PG014994</t>
  </si>
  <si>
    <t>PG015291</t>
  </si>
  <si>
    <t>PG015052</t>
  </si>
  <si>
    <t>Dues</t>
  </si>
  <si>
    <t>updated 1/24/25</t>
  </si>
  <si>
    <t xml:space="preserve">Afghan Education Student Outreach Project </t>
  </si>
  <si>
    <t>PG016142</t>
  </si>
  <si>
    <t xml:space="preserve">Alpha Lambda Delta </t>
  </si>
  <si>
    <t>PG016146</t>
  </si>
  <si>
    <t>Canes for Palestine</t>
  </si>
  <si>
    <t>PG016140</t>
  </si>
  <si>
    <t>Empowerment, Sustainability, and Growth Honor Society</t>
  </si>
  <si>
    <t>PG016190</t>
  </si>
  <si>
    <t>Global Dental Brigades</t>
  </si>
  <si>
    <t>PG016188</t>
  </si>
  <si>
    <t>Levantine Student Union</t>
  </si>
  <si>
    <t>PG016149</t>
  </si>
  <si>
    <t>Miami Undergraduate Consulting Club</t>
  </si>
  <si>
    <t>PG016186</t>
  </si>
  <si>
    <t>Strides for Strokes</t>
  </si>
  <si>
    <t>PG016144</t>
  </si>
  <si>
    <t>Two Step 'Canes</t>
  </si>
  <si>
    <t>PG016150</t>
  </si>
  <si>
    <t>Korean Students Association</t>
  </si>
  <si>
    <t>PG016192</t>
  </si>
  <si>
    <t>Tau Chi Alpha</t>
  </si>
  <si>
    <t>PG016155</t>
  </si>
  <si>
    <t>The due date for 2025-2026 Early Budget requests is Friday, Feb 28, 2025 at 5pm. Budgets must be fully signed and virtually received by SASO by this time.</t>
  </si>
  <si>
    <t>From the File menu, select "Save As…" and rename this form as follows depending on the budget being submitted: 
Ex: "R1 SAFAC 25-26"</t>
  </si>
  <si>
    <t>2025-2026</t>
  </si>
  <si>
    <t>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</si>
</sst>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
    <numFmt numFmtId="166" formatCode="\(###\)\ ###\-####"/>
  </numFmts>
  <fonts count="4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entury Gothic"/>
      <family val="1"/>
    </font>
    <font>
      <u/>
      <sz val="12"/>
      <color theme="10"/>
      <name val="Calibri"/>
      <family val="2"/>
      <scheme val="minor"/>
    </font>
    <font>
      <u/>
      <sz val="12"/>
      <color theme="11"/>
      <name val="Calibri"/>
      <family val="2"/>
      <scheme val="minor"/>
    </font>
    <font>
      <sz val="10"/>
      <color rgb="FF006411"/>
      <name val="Century Gothic"/>
      <family val="1"/>
    </font>
    <font>
      <sz val="20"/>
      <color theme="1"/>
      <name val="Century Gothic"/>
      <family val="1"/>
    </font>
    <font>
      <sz val="8"/>
      <name val="Calibri"/>
      <family val="2"/>
      <scheme val="minor"/>
    </font>
    <font>
      <sz val="20"/>
      <color rgb="FFFF6600"/>
      <name val="Century Gothic"/>
      <family val="1"/>
    </font>
    <font>
      <sz val="12"/>
      <color rgb="FFFF6600"/>
      <name val="Century Gothic"/>
      <family val="1"/>
    </font>
    <font>
      <sz val="14"/>
      <color rgb="FFFF6600"/>
      <name val="Century Gothic"/>
      <family val="1"/>
    </font>
    <font>
      <sz val="12"/>
      <color rgb="FF006411"/>
      <name val="Century Gothic"/>
      <family val="1"/>
    </font>
    <font>
      <sz val="14"/>
      <color theme="1"/>
      <name val="Century Gothic"/>
      <family val="1"/>
    </font>
    <font>
      <sz val="30"/>
      <color theme="1"/>
      <name val="Century Gothic"/>
      <family val="1"/>
    </font>
    <font>
      <sz val="12"/>
      <color rgb="FFFF0000"/>
      <name val="Century Gothic"/>
      <family val="1"/>
    </font>
    <font>
      <sz val="28"/>
      <color theme="1"/>
      <name val="Century Gothic"/>
      <family val="1"/>
    </font>
    <font>
      <b/>
      <sz val="12"/>
      <color rgb="FFFF0000"/>
      <name val="Century Gothic"/>
      <family val="1"/>
    </font>
    <font>
      <b/>
      <sz val="28"/>
      <color rgb="FF006411"/>
      <name val="Century Gothic"/>
      <family val="1"/>
    </font>
    <font>
      <b/>
      <sz val="35"/>
      <color theme="1"/>
      <name val="Century Gothic"/>
      <family val="1"/>
    </font>
    <font>
      <b/>
      <sz val="30"/>
      <color theme="1"/>
      <name val="Century Gothic"/>
      <family val="1"/>
    </font>
    <font>
      <b/>
      <sz val="26"/>
      <color rgb="FFFF6600"/>
      <name val="Century Gothic"/>
      <family val="1"/>
    </font>
    <font>
      <sz val="20"/>
      <color rgb="FF006411"/>
      <name val="Century Gothic"/>
      <family val="1"/>
    </font>
    <font>
      <sz val="12"/>
      <color theme="0"/>
      <name val="Century Gothic"/>
      <family val="1"/>
    </font>
    <font>
      <b/>
      <sz val="12"/>
      <color theme="1"/>
      <name val="Calibri"/>
      <family val="2"/>
      <scheme val="minor"/>
    </font>
    <font>
      <sz val="12"/>
      <name val="Century Gothic"/>
      <family val="1"/>
    </font>
    <font>
      <b/>
      <sz val="20"/>
      <color rgb="FF006411"/>
      <name val="Century Gothic"/>
      <family val="1"/>
    </font>
    <font>
      <sz val="28"/>
      <color rgb="FFFF0000"/>
      <name val="Century Gothic"/>
      <family val="1"/>
    </font>
    <font>
      <sz val="28"/>
      <color rgb="FF006411"/>
      <name val="Century Gothic"/>
      <family val="1"/>
    </font>
    <font>
      <sz val="14"/>
      <color rgb="FFFF0000"/>
      <name val="Century Gothic"/>
      <family val="1"/>
    </font>
    <font>
      <sz val="14"/>
      <color rgb="FF006411"/>
      <name val="Century Gothic"/>
      <family val="1"/>
    </font>
    <font>
      <sz val="12"/>
      <color theme="1"/>
      <name val="Century Gothic"/>
      <family val="2"/>
    </font>
    <font>
      <sz val="12"/>
      <color rgb="FF000000"/>
      <name val="Century Gothic"/>
      <family val="2"/>
    </font>
    <font>
      <b/>
      <sz val="12"/>
      <color theme="1"/>
      <name val="Century Gothic"/>
      <family val="1"/>
    </font>
    <font>
      <b/>
      <sz val="16"/>
      <color theme="1"/>
      <name val="Century Gothic"/>
      <family val="1"/>
    </font>
    <font>
      <sz val="12"/>
      <color rgb="FF000000"/>
      <name val="Century Gothic"/>
      <family val="1"/>
    </font>
    <font>
      <i/>
      <sz val="12"/>
      <color theme="1"/>
      <name val="Century Gothic"/>
      <family val="1"/>
    </font>
    <font>
      <sz val="8"/>
      <color theme="1"/>
      <name val="Century Gothic"/>
      <family val="1"/>
    </font>
    <font>
      <sz val="12"/>
      <color theme="0"/>
      <name val="Calibri"/>
      <family val="2"/>
      <scheme val="minor"/>
    </font>
    <font>
      <sz val="14"/>
      <color theme="0"/>
      <name val="Century Gothic"/>
      <family val="1"/>
    </font>
    <font>
      <sz val="12"/>
      <color rgb="FF000000"/>
      <name val="Calibri"/>
      <family val="2"/>
      <scheme val="minor"/>
    </font>
    <font>
      <b/>
      <sz val="20"/>
      <color rgb="FFFF6600"/>
      <name val="Century Gothic"/>
      <family val="1"/>
    </font>
    <font>
      <sz val="12"/>
      <color rgb="FF000000"/>
      <name val="Calibri"/>
      <family val="2"/>
    </font>
    <font>
      <sz val="10"/>
      <color theme="1"/>
      <name val="Century Gothic"/>
      <family val="1"/>
    </font>
    <font>
      <sz val="12"/>
      <color rgb="FF000000"/>
      <name val="Calibri Light"/>
      <family val="2"/>
    </font>
    <font>
      <sz val="12"/>
      <color theme="1"/>
      <name val="Calibri Light"/>
      <family val="2"/>
    </font>
    <font>
      <b/>
      <sz val="10"/>
      <color theme="1"/>
      <name val="Century Gothic"/>
      <family val="1"/>
    </font>
  </fonts>
  <fills count="1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5B95F9"/>
        <bgColor indexed="64"/>
      </patternFill>
    </fill>
    <fill>
      <patternFill patternType="solid">
        <fgColor rgb="FFF6B26B"/>
        <bgColor indexed="64"/>
      </patternFill>
    </fill>
    <fill>
      <patternFill patternType="solid">
        <fgColor theme="5" tint="0.79998168889431442"/>
        <bgColor indexed="64"/>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BF9"/>
        <bgColor indexed="64"/>
      </patternFill>
    </fill>
  </fills>
  <borders count="39">
    <border>
      <left/>
      <right/>
      <top/>
      <bottom/>
      <diagonal/>
    </border>
    <border>
      <left/>
      <right/>
      <top/>
      <bottom style="thin">
        <color auto="1"/>
      </bottom>
      <diagonal/>
    </border>
    <border>
      <left/>
      <right/>
      <top style="thin">
        <color auto="1"/>
      </top>
      <bottom/>
      <diagonal/>
    </border>
    <border>
      <left style="thin">
        <color indexed="64"/>
      </left>
      <right/>
      <top style="thin">
        <color indexed="64"/>
      </top>
      <bottom style="thin">
        <color auto="1"/>
      </bottom>
      <diagonal/>
    </border>
    <border>
      <left/>
      <right/>
      <top style="thin">
        <color auto="1"/>
      </top>
      <bottom style="thin">
        <color indexed="64"/>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indexed="64"/>
      </left>
      <right style="thin">
        <color indexed="64"/>
      </right>
      <top/>
      <bottom style="medium">
        <color indexed="64"/>
      </bottom>
      <diagonal/>
    </border>
  </borders>
  <cellStyleXfs count="15">
    <xf numFmtId="0" fontId="0" fillId="0" borderId="0"/>
    <xf numFmtId="4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7" borderId="0" applyNumberFormat="0" applyBorder="0" applyAlignment="0" applyProtection="0"/>
    <xf numFmtId="0" fontId="38"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cellStyleXfs>
  <cellXfs count="235">
    <xf numFmtId="0" fontId="0" fillId="0" borderId="0" xfId="0"/>
    <xf numFmtId="0" fontId="3" fillId="0" borderId="0" xfId="0" applyFont="1"/>
    <xf numFmtId="0" fontId="7" fillId="0" borderId="0" xfId="0" applyFont="1"/>
    <xf numFmtId="0" fontId="3" fillId="0" borderId="0" xfId="0" applyFont="1" applyAlignment="1">
      <alignment horizontal="center"/>
    </xf>
    <xf numFmtId="0" fontId="14" fillId="0" borderId="0" xfId="0" applyFont="1" applyAlignment="1">
      <alignment horizontal="center" vertical="top"/>
    </xf>
    <xf numFmtId="49" fontId="3" fillId="0" borderId="0" xfId="0" applyNumberFormat="1" applyFont="1"/>
    <xf numFmtId="49" fontId="11" fillId="0" borderId="0" xfId="0" applyNumberFormat="1" applyFont="1" applyAlignment="1">
      <alignment horizontal="left"/>
    </xf>
    <xf numFmtId="49" fontId="10" fillId="0" borderId="0" xfId="0" applyNumberFormat="1" applyFont="1" applyAlignment="1">
      <alignment horizontal="left"/>
    </xf>
    <xf numFmtId="0" fontId="3"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164" fontId="12" fillId="2" borderId="0" xfId="1" applyNumberFormat="1" applyFont="1" applyFill="1" applyAlignment="1">
      <alignment horizontal="center" vertical="center" wrapText="1"/>
    </xf>
    <xf numFmtId="164" fontId="12" fillId="0" borderId="0" xfId="0" applyNumberFormat="1" applyFont="1" applyAlignment="1">
      <alignment horizontal="center" vertical="center" wrapText="1"/>
    </xf>
    <xf numFmtId="164" fontId="12" fillId="2" borderId="0" xfId="0" applyNumberFormat="1" applyFont="1" applyFill="1" applyAlignment="1">
      <alignment horizontal="center" vertical="center" wrapText="1"/>
    </xf>
    <xf numFmtId="165" fontId="3" fillId="0" borderId="0" xfId="0" applyNumberFormat="1" applyFont="1" applyAlignment="1">
      <alignment horizontal="center"/>
    </xf>
    <xf numFmtId="0" fontId="16" fillId="0" borderId="0" xfId="0" applyFont="1" applyAlignment="1">
      <alignment vertical="center"/>
    </xf>
    <xf numFmtId="0" fontId="3" fillId="0" borderId="0" xfId="0" applyFont="1" applyAlignment="1">
      <alignment wrapText="1"/>
    </xf>
    <xf numFmtId="0" fontId="3" fillId="0" borderId="0" xfId="0" applyFont="1" applyAlignment="1">
      <alignment horizontal="left" vertical="center" wrapText="1" indent="1"/>
    </xf>
    <xf numFmtId="0" fontId="3" fillId="0" borderId="0" xfId="0" applyFont="1" applyAlignment="1" applyProtection="1">
      <alignment horizontal="center"/>
      <protection locked="0"/>
    </xf>
    <xf numFmtId="0" fontId="3" fillId="0" borderId="0" xfId="0" applyFont="1" applyProtection="1">
      <protection locked="0"/>
    </xf>
    <xf numFmtId="0" fontId="22" fillId="0" borderId="0" xfId="0" applyFont="1"/>
    <xf numFmtId="164" fontId="3" fillId="0" borderId="0" xfId="0" applyNumberFormat="1" applyFont="1" applyAlignment="1" applyProtection="1">
      <alignment horizontal="right" indent="1"/>
      <protection locked="0"/>
    </xf>
    <xf numFmtId="164" fontId="15" fillId="2" borderId="0" xfId="0" applyNumberFormat="1" applyFont="1" applyFill="1" applyAlignment="1">
      <alignment horizontal="right" indent="1"/>
    </xf>
    <xf numFmtId="164" fontId="12" fillId="2" borderId="0" xfId="0" applyNumberFormat="1" applyFont="1" applyFill="1" applyAlignment="1">
      <alignment horizontal="right" indent="1"/>
    </xf>
    <xf numFmtId="0" fontId="21" fillId="0" borderId="0" xfId="0" applyFont="1" applyAlignment="1">
      <alignment vertical="center" wrapText="1"/>
    </xf>
    <xf numFmtId="0" fontId="13" fillId="0" borderId="0" xfId="0" applyFont="1" applyAlignment="1">
      <alignment vertical="center"/>
    </xf>
    <xf numFmtId="0" fontId="3" fillId="0" borderId="0" xfId="0" applyFont="1" applyAlignment="1" applyProtection="1">
      <alignment vertical="center" wrapText="1"/>
      <protection locked="0"/>
    </xf>
    <xf numFmtId="0" fontId="12" fillId="2" borderId="0" xfId="0" applyFont="1" applyFill="1" applyAlignment="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lignment horizontal="center"/>
    </xf>
    <xf numFmtId="0" fontId="15" fillId="0" borderId="0" xfId="0" applyFont="1" applyAlignment="1">
      <alignment vertical="center" wrapText="1"/>
    </xf>
    <xf numFmtId="0" fontId="12" fillId="2" borderId="0" xfId="1" applyNumberFormat="1" applyFont="1" applyFill="1" applyAlignment="1">
      <alignment horizontal="center" vertical="center" wrapText="1"/>
    </xf>
    <xf numFmtId="0" fontId="12" fillId="2" borderId="0" xfId="0" applyFont="1" applyFill="1" applyAlignment="1">
      <alignment horizontal="center"/>
    </xf>
    <xf numFmtId="164" fontId="3" fillId="3" borderId="0" xfId="1" applyNumberFormat="1" applyFont="1" applyFill="1" applyAlignment="1">
      <alignment horizontal="center"/>
    </xf>
    <xf numFmtId="0" fontId="0" fillId="0" borderId="0" xfId="0" applyAlignment="1">
      <alignment horizontal="center"/>
    </xf>
    <xf numFmtId="0" fontId="18" fillId="0" borderId="0" xfId="0" applyFont="1"/>
    <xf numFmtId="0" fontId="26" fillId="0" borderId="0" xfId="0" applyFont="1" applyAlignment="1">
      <alignment vertical="center"/>
    </xf>
    <xf numFmtId="0" fontId="26" fillId="0" borderId="0" xfId="0" applyFont="1" applyAlignment="1">
      <alignment horizontal="center" vertical="center"/>
    </xf>
    <xf numFmtId="0" fontId="24" fillId="0" borderId="0" xfId="0" applyFont="1"/>
    <xf numFmtId="0" fontId="20" fillId="0" borderId="0" xfId="0" applyFont="1" applyAlignment="1">
      <alignment vertical="top"/>
    </xf>
    <xf numFmtId="49" fontId="13" fillId="0" borderId="0" xfId="0" applyNumberFormat="1" applyFont="1"/>
    <xf numFmtId="0" fontId="12" fillId="2" borderId="3" xfId="0" applyFont="1" applyFill="1" applyBorder="1" applyAlignment="1">
      <alignment vertical="center"/>
    </xf>
    <xf numFmtId="0" fontId="12" fillId="2" borderId="3" xfId="0" applyFont="1" applyFill="1" applyBorder="1" applyAlignment="1">
      <alignment horizontal="center" vertical="center"/>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left" vertical="center"/>
    </xf>
    <xf numFmtId="0" fontId="10" fillId="0" borderId="4" xfId="0" applyFont="1" applyBorder="1" applyAlignment="1" applyProtection="1">
      <alignment horizontal="center" vertical="center"/>
      <protection locked="0"/>
    </xf>
    <xf numFmtId="166" fontId="10" fillId="0" borderId="4" xfId="0" applyNumberFormat="1" applyFont="1" applyBorder="1" applyAlignment="1" applyProtection="1">
      <alignment horizontal="center" vertical="center"/>
      <protection locked="0"/>
    </xf>
    <xf numFmtId="0" fontId="12" fillId="2" borderId="8" xfId="0" applyFont="1" applyFill="1" applyBorder="1" applyAlignment="1">
      <alignment horizontal="left" vertical="center"/>
    </xf>
    <xf numFmtId="0" fontId="10" fillId="0" borderId="1" xfId="0" applyFont="1" applyBorder="1" applyAlignment="1" applyProtection="1">
      <alignment horizontal="center" vertical="center"/>
      <protection locked="0"/>
    </xf>
    <xf numFmtId="166" fontId="10" fillId="0" borderId="1" xfId="0" applyNumberFormat="1" applyFont="1" applyBorder="1" applyAlignment="1" applyProtection="1">
      <alignment horizontal="center" vertical="center"/>
      <protection locked="0"/>
    </xf>
    <xf numFmtId="49" fontId="25" fillId="0" borderId="0" xfId="0" applyNumberFormat="1" applyFont="1"/>
    <xf numFmtId="0" fontId="25" fillId="0" borderId="0" xfId="0" applyFont="1" applyAlignment="1">
      <alignment horizontal="center"/>
    </xf>
    <xf numFmtId="0" fontId="7" fillId="0" borderId="0" xfId="0" applyFont="1" applyAlignment="1">
      <alignment vertical="center"/>
    </xf>
    <xf numFmtId="0" fontId="31" fillId="0" borderId="0" xfId="0" applyFont="1" applyAlignment="1">
      <alignment horizontal="left"/>
    </xf>
    <xf numFmtId="0" fontId="31" fillId="0" borderId="0" xfId="0" applyFont="1"/>
    <xf numFmtId="0" fontId="31" fillId="0" borderId="0" xfId="0" applyFont="1" applyAlignment="1">
      <alignment horizontal="center"/>
    </xf>
    <xf numFmtId="44" fontId="31" fillId="0" borderId="0" xfId="1" applyFont="1" applyBorder="1" applyAlignment="1">
      <alignment horizontal="center"/>
    </xf>
    <xf numFmtId="44" fontId="31" fillId="0" borderId="0" xfId="1" applyFont="1"/>
    <xf numFmtId="0" fontId="32" fillId="4" borderId="10" xfId="0" applyFont="1" applyFill="1" applyBorder="1" applyAlignment="1">
      <alignment horizontal="center" vertical="center" wrapText="1"/>
    </xf>
    <xf numFmtId="0" fontId="32" fillId="5" borderId="10" xfId="0" applyFont="1" applyFill="1" applyBorder="1" applyAlignment="1">
      <alignment horizontal="center" vertical="center" wrapText="1"/>
    </xf>
    <xf numFmtId="44" fontId="32" fillId="5" borderId="10" xfId="1" applyFont="1" applyFill="1" applyBorder="1" applyAlignment="1">
      <alignment horizontal="center" vertical="center" wrapText="1"/>
    </xf>
    <xf numFmtId="0" fontId="31" fillId="0" borderId="0" xfId="1" applyNumberFormat="1" applyFont="1" applyBorder="1" applyAlignment="1">
      <alignment horizontal="left"/>
    </xf>
    <xf numFmtId="0" fontId="3" fillId="2" borderId="0" xfId="0" applyFont="1" applyFill="1" applyAlignment="1">
      <alignment horizontal="left"/>
    </xf>
    <xf numFmtId="0" fontId="3" fillId="2" borderId="0" xfId="0" applyFont="1" applyFill="1" applyAlignment="1" applyProtection="1">
      <alignment horizontal="left"/>
      <protection locked="0"/>
    </xf>
    <xf numFmtId="6" fontId="3" fillId="2" borderId="2" xfId="0" applyNumberFormat="1" applyFont="1" applyFill="1" applyBorder="1" applyAlignment="1" applyProtection="1">
      <alignment vertical="top" wrapText="1"/>
      <protection locked="0"/>
    </xf>
    <xf numFmtId="0" fontId="3" fillId="0" borderId="0" xfId="0" applyFont="1" applyAlignment="1">
      <alignment vertical="center" wrapText="1"/>
    </xf>
    <xf numFmtId="164" fontId="12" fillId="2" borderId="0" xfId="6" applyNumberFormat="1" applyFont="1" applyFill="1" applyAlignment="1">
      <alignment horizontal="center" vertical="center" wrapText="1"/>
    </xf>
    <xf numFmtId="0" fontId="12" fillId="2" borderId="0" xfId="6" applyNumberFormat="1" applyFont="1" applyFill="1" applyAlignment="1">
      <alignment horizontal="center" vertical="center" wrapText="1"/>
    </xf>
    <xf numFmtId="6" fontId="3" fillId="2" borderId="2" xfId="0" applyNumberFormat="1" applyFont="1" applyFill="1" applyBorder="1" applyAlignment="1" applyProtection="1">
      <alignment horizontal="right" vertical="top" wrapText="1"/>
      <protection locked="0"/>
    </xf>
    <xf numFmtId="0" fontId="3" fillId="2" borderId="7" xfId="0" applyFont="1" applyFill="1" applyBorder="1" applyAlignment="1">
      <alignment horizontal="left" vertical="top" wrapText="1"/>
    </xf>
    <xf numFmtId="0" fontId="0" fillId="0" borderId="12" xfId="0" applyBorder="1"/>
    <xf numFmtId="0" fontId="0" fillId="0" borderId="11" xfId="0" applyBorder="1"/>
    <xf numFmtId="6" fontId="33" fillId="2" borderId="6" xfId="0" applyNumberFormat="1" applyFont="1" applyFill="1" applyBorder="1" applyAlignment="1">
      <alignment vertical="top" wrapText="1"/>
    </xf>
    <xf numFmtId="6" fontId="3" fillId="2" borderId="2" xfId="0" applyNumberFormat="1" applyFont="1" applyFill="1" applyBorder="1" applyAlignment="1">
      <alignment vertical="top" wrapText="1"/>
    </xf>
    <xf numFmtId="6" fontId="33" fillId="2" borderId="2" xfId="0" applyNumberFormat="1" applyFont="1" applyFill="1" applyBorder="1" applyAlignment="1">
      <alignment horizontal="right" vertical="top" wrapText="1"/>
    </xf>
    <xf numFmtId="0" fontId="13" fillId="6" borderId="4" xfId="0" applyFont="1" applyFill="1" applyBorder="1" applyAlignment="1" applyProtection="1">
      <alignment horizontal="left" vertical="top"/>
      <protection locked="0"/>
    </xf>
    <xf numFmtId="0" fontId="35" fillId="0" borderId="0" xfId="0" applyFont="1" applyAlignment="1">
      <alignment horizontal="center" vertical="center" wrapText="1"/>
    </xf>
    <xf numFmtId="2" fontId="37" fillId="0" borderId="0" xfId="0" applyNumberFormat="1" applyFont="1" applyAlignment="1">
      <alignment horizontal="right"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4" fillId="0" borderId="16" xfId="0" applyFont="1" applyBorder="1"/>
    <xf numFmtId="0" fontId="24" fillId="0" borderId="17" xfId="0" applyFont="1" applyBorder="1"/>
    <xf numFmtId="6" fontId="33" fillId="2" borderId="18" xfId="0" applyNumberFormat="1" applyFont="1" applyFill="1" applyBorder="1" applyAlignment="1" applyProtection="1">
      <alignment vertical="top" wrapText="1"/>
      <protection locked="0"/>
    </xf>
    <xf numFmtId="0" fontId="3" fillId="2" borderId="19" xfId="0" applyFont="1" applyFill="1" applyBorder="1" applyAlignment="1" applyProtection="1">
      <alignment horizontal="left" vertical="top" wrapText="1"/>
      <protection locked="0"/>
    </xf>
    <xf numFmtId="0" fontId="0" fillId="0" borderId="16" xfId="0" applyBorder="1"/>
    <xf numFmtId="0" fontId="0" fillId="0" borderId="17" xfId="0" applyBorder="1"/>
    <xf numFmtId="165" fontId="3" fillId="3" borderId="0" xfId="0" applyNumberFormat="1" applyFont="1" applyFill="1" applyAlignment="1">
      <alignment horizontal="center"/>
    </xf>
    <xf numFmtId="0" fontId="3" fillId="0" borderId="12" xfId="0" applyFont="1" applyBorder="1"/>
    <xf numFmtId="164" fontId="0" fillId="3" borderId="11" xfId="0" applyNumberFormat="1" applyFill="1" applyBorder="1" applyAlignment="1">
      <alignment horizontal="center"/>
    </xf>
    <xf numFmtId="165" fontId="23" fillId="0" borderId="0" xfId="0" applyNumberFormat="1" applyFont="1" applyAlignment="1">
      <alignment horizontal="center"/>
    </xf>
    <xf numFmtId="0" fontId="3" fillId="0" borderId="8" xfId="0" applyFont="1" applyBorder="1"/>
    <xf numFmtId="0" fontId="3" fillId="0" borderId="1" xfId="0" applyFont="1" applyBorder="1" applyAlignment="1">
      <alignment horizontal="center"/>
    </xf>
    <xf numFmtId="165" fontId="3" fillId="0" borderId="1" xfId="0" applyNumberFormat="1" applyFont="1" applyBorder="1" applyAlignment="1">
      <alignment horizontal="center"/>
    </xf>
    <xf numFmtId="164" fontId="0" fillId="3" borderId="9" xfId="0" applyNumberFormat="1" applyFill="1" applyBorder="1" applyAlignment="1">
      <alignment horizontal="center"/>
    </xf>
    <xf numFmtId="0" fontId="36" fillId="0" borderId="12" xfId="0" applyFont="1" applyBorder="1"/>
    <xf numFmtId="0" fontId="3" fillId="0" borderId="8" xfId="0" applyFont="1" applyBorder="1" applyAlignment="1">
      <alignment horizontal="left"/>
    </xf>
    <xf numFmtId="0" fontId="3" fillId="0" borderId="4" xfId="0" applyFont="1" applyBorder="1" applyAlignment="1">
      <alignment horizontal="center"/>
    </xf>
    <xf numFmtId="0" fontId="33" fillId="0" borderId="3" xfId="0" applyFont="1" applyBorder="1"/>
    <xf numFmtId="0" fontId="0" fillId="0" borderId="23" xfId="0" applyBorder="1" applyAlignment="1">
      <alignment horizontal="center" vertical="center"/>
    </xf>
    <xf numFmtId="0" fontId="24" fillId="0" borderId="25" xfId="0" applyFont="1" applyBorder="1" applyAlignment="1">
      <alignment horizontal="center" vertical="center"/>
    </xf>
    <xf numFmtId="0" fontId="22" fillId="0" borderId="26" xfId="0" applyFont="1" applyBorder="1" applyAlignment="1">
      <alignment vertical="center"/>
    </xf>
    <xf numFmtId="0" fontId="22" fillId="0" borderId="27" xfId="0" applyFont="1" applyBorder="1" applyAlignment="1">
      <alignment horizontal="center" vertical="center"/>
    </xf>
    <xf numFmtId="165" fontId="22" fillId="0" borderId="27" xfId="0" applyNumberFormat="1" applyFont="1" applyBorder="1" applyAlignment="1">
      <alignment horizontal="center" vertical="center"/>
    </xf>
    <xf numFmtId="164" fontId="22" fillId="3" borderId="28" xfId="1" applyNumberFormat="1" applyFont="1" applyFill="1" applyBorder="1" applyAlignment="1">
      <alignment horizontal="center" vertical="center"/>
    </xf>
    <xf numFmtId="0" fontId="0" fillId="0" borderId="6" xfId="0" applyBorder="1"/>
    <xf numFmtId="49" fontId="0" fillId="0" borderId="0" xfId="0" applyNumberFormat="1"/>
    <xf numFmtId="0" fontId="0" fillId="0" borderId="8" xfId="0" applyBorder="1"/>
    <xf numFmtId="0" fontId="0" fillId="0" borderId="1" xfId="0" applyBorder="1"/>
    <xf numFmtId="0" fontId="0" fillId="0" borderId="9" xfId="0" applyBorder="1"/>
    <xf numFmtId="1" fontId="1" fillId="7" borderId="22" xfId="10" applyNumberFormat="1" applyBorder="1" applyAlignment="1">
      <alignment horizontal="center"/>
    </xf>
    <xf numFmtId="1" fontId="1" fillId="7" borderId="24" xfId="10" applyNumberFormat="1" applyBorder="1" applyAlignment="1">
      <alignment horizontal="center"/>
    </xf>
    <xf numFmtId="164" fontId="22" fillId="3" borderId="26" xfId="1" applyNumberFormat="1" applyFont="1" applyFill="1" applyBorder="1" applyAlignment="1">
      <alignment horizontal="center" vertical="center"/>
    </xf>
    <xf numFmtId="164" fontId="25" fillId="3" borderId="12" xfId="1" applyNumberFormat="1" applyFont="1" applyFill="1" applyBorder="1" applyAlignment="1">
      <alignment horizontal="center"/>
    </xf>
    <xf numFmtId="164" fontId="25" fillId="3" borderId="8" xfId="1" applyNumberFormat="1" applyFont="1" applyFill="1" applyBorder="1" applyAlignment="1">
      <alignment horizontal="center"/>
    </xf>
    <xf numFmtId="0" fontId="3" fillId="3" borderId="25" xfId="1" applyNumberFormat="1" applyFont="1" applyFill="1" applyBorder="1" applyAlignment="1">
      <alignment horizontal="center"/>
    </xf>
    <xf numFmtId="1" fontId="3" fillId="3" borderId="23" xfId="1" applyNumberFormat="1" applyFont="1" applyFill="1" applyBorder="1" applyAlignment="1">
      <alignment horizontal="center"/>
    </xf>
    <xf numFmtId="1" fontId="3" fillId="3" borderId="24" xfId="1" applyNumberFormat="1" applyFont="1" applyFill="1" applyBorder="1" applyAlignment="1">
      <alignment horizontal="center"/>
    </xf>
    <xf numFmtId="164" fontId="0" fillId="3" borderId="29" xfId="0" applyNumberFormat="1" applyFill="1" applyBorder="1" applyAlignment="1">
      <alignment horizontal="center"/>
    </xf>
    <xf numFmtId="0" fontId="18" fillId="0" borderId="0" xfId="0" applyFont="1" applyAlignment="1">
      <alignment vertical="center"/>
    </xf>
    <xf numFmtId="0" fontId="18" fillId="0" borderId="7" xfId="0" applyFont="1" applyBorder="1" applyAlignment="1">
      <alignment vertical="center"/>
    </xf>
    <xf numFmtId="6" fontId="33" fillId="2" borderId="6" xfId="0" applyNumberFormat="1" applyFont="1" applyFill="1" applyBorder="1" applyAlignment="1" applyProtection="1">
      <alignment vertical="top" wrapText="1"/>
      <protection locked="0"/>
    </xf>
    <xf numFmtId="0" fontId="3" fillId="2" borderId="7" xfId="0" applyFont="1" applyFill="1" applyBorder="1" applyAlignment="1" applyProtection="1">
      <alignment horizontal="left" vertical="top" wrapText="1"/>
      <protection locked="0"/>
    </xf>
    <xf numFmtId="0" fontId="0" fillId="2" borderId="8" xfId="0" applyFill="1" applyBorder="1"/>
    <xf numFmtId="0" fontId="0" fillId="2" borderId="1" xfId="0" applyFill="1" applyBorder="1"/>
    <xf numFmtId="0" fontId="0" fillId="2" borderId="9" xfId="0" applyFill="1" applyBorder="1"/>
    <xf numFmtId="1" fontId="1" fillId="9" borderId="10" xfId="12" applyNumberFormat="1" applyBorder="1" applyAlignment="1">
      <alignment horizontal="center"/>
    </xf>
    <xf numFmtId="0" fontId="0" fillId="0" borderId="0" xfId="0" applyAlignment="1">
      <alignment horizontal="left"/>
    </xf>
    <xf numFmtId="0" fontId="1" fillId="9" borderId="0" xfId="12" applyAlignment="1">
      <alignment horizontal="center" vertical="center"/>
    </xf>
    <xf numFmtId="0" fontId="1" fillId="10" borderId="0" xfId="13" applyAlignment="1">
      <alignment horizontal="center" vertical="center"/>
    </xf>
    <xf numFmtId="0" fontId="1" fillId="11" borderId="0" xfId="14" applyAlignment="1">
      <alignment horizontal="center" vertical="center"/>
    </xf>
    <xf numFmtId="0" fontId="38" fillId="8" borderId="0" xfId="11" applyAlignment="1">
      <alignment horizontal="center" vertical="center"/>
    </xf>
    <xf numFmtId="0" fontId="6" fillId="2" borderId="1" xfId="0" applyFont="1" applyFill="1" applyBorder="1" applyAlignment="1">
      <alignment horizontal="right"/>
    </xf>
    <xf numFmtId="0" fontId="6" fillId="2" borderId="4" xfId="0" applyFont="1" applyFill="1" applyBorder="1" applyAlignment="1">
      <alignment horizontal="right"/>
    </xf>
    <xf numFmtId="0" fontId="6" fillId="0" borderId="5" xfId="0" applyFont="1" applyBorder="1" applyAlignment="1">
      <alignment horizontal="left"/>
    </xf>
    <xf numFmtId="0" fontId="6" fillId="0" borderId="9" xfId="0" applyFont="1" applyBorder="1" applyAlignment="1">
      <alignment horizontal="left"/>
    </xf>
    <xf numFmtId="0" fontId="39" fillId="0" borderId="0" xfId="0" applyFont="1" applyAlignment="1">
      <alignment vertical="center"/>
    </xf>
    <xf numFmtId="0" fontId="0" fillId="0" borderId="3" xfId="0" applyBorder="1"/>
    <xf numFmtId="0" fontId="22" fillId="0" borderId="30" xfId="0" applyFont="1" applyBorder="1" applyAlignment="1">
      <alignment vertical="center"/>
    </xf>
    <xf numFmtId="0" fontId="22" fillId="0" borderId="31" xfId="0" applyFont="1" applyBorder="1" applyAlignment="1">
      <alignment horizontal="center" vertical="center"/>
    </xf>
    <xf numFmtId="165" fontId="22" fillId="0" borderId="31" xfId="0" applyNumberFormat="1" applyFont="1" applyBorder="1" applyAlignment="1">
      <alignment horizontal="center" vertical="center"/>
    </xf>
    <xf numFmtId="165" fontId="22" fillId="0" borderId="32" xfId="0" applyNumberFormat="1" applyFont="1" applyBorder="1" applyAlignment="1">
      <alignment horizontal="center" vertical="center"/>
    </xf>
    <xf numFmtId="0" fontId="3" fillId="0" borderId="16" xfId="0" applyFont="1" applyBorder="1"/>
    <xf numFmtId="0" fontId="3" fillId="0" borderId="33" xfId="0" applyFont="1" applyBorder="1"/>
    <xf numFmtId="0" fontId="3" fillId="0" borderId="34" xfId="0" applyFont="1" applyBorder="1" applyAlignment="1">
      <alignment horizontal="center"/>
    </xf>
    <xf numFmtId="0" fontId="6" fillId="0" borderId="2" xfId="0" applyFont="1" applyBorder="1" applyAlignment="1">
      <alignment vertical="center"/>
    </xf>
    <xf numFmtId="164" fontId="12" fillId="2" borderId="0" xfId="6" applyNumberFormat="1" applyFont="1" applyFill="1" applyAlignment="1" applyProtection="1">
      <alignment horizontal="center" vertical="center" wrapText="1"/>
    </xf>
    <xf numFmtId="164" fontId="25" fillId="0" borderId="0" xfId="0" applyNumberFormat="1" applyFont="1" applyAlignment="1" applyProtection="1">
      <alignment horizontal="right" indent="1"/>
      <protection locked="0"/>
    </xf>
    <xf numFmtId="164" fontId="12" fillId="2" borderId="0" xfId="6" applyNumberFormat="1" applyFont="1" applyFill="1" applyAlignment="1" applyProtection="1">
      <alignment horizontal="right" indent="1"/>
      <protection locked="0"/>
    </xf>
    <xf numFmtId="0" fontId="40" fillId="0" borderId="0" xfId="0" applyFont="1"/>
    <xf numFmtId="0" fontId="4" fillId="0" borderId="5" xfId="9" applyBorder="1" applyAlignment="1" applyProtection="1">
      <alignment horizontal="center" vertical="center"/>
      <protection locked="0"/>
    </xf>
    <xf numFmtId="0" fontId="0" fillId="0" borderId="5" xfId="0" applyBorder="1" applyAlignment="1" applyProtection="1">
      <alignment horizontal="center" vertical="center"/>
      <protection locked="0"/>
    </xf>
    <xf numFmtId="2" fontId="43" fillId="0" borderId="0" xfId="0" applyNumberFormat="1" applyFont="1" applyAlignment="1">
      <alignment horizontal="left" vertical="center"/>
    </xf>
    <xf numFmtId="2" fontId="43" fillId="0" borderId="0" xfId="0" applyNumberFormat="1" applyFont="1" applyAlignment="1">
      <alignment horizontal="right" vertical="center"/>
    </xf>
    <xf numFmtId="2" fontId="43" fillId="0" borderId="0" xfId="0" applyNumberFormat="1" applyFont="1" applyAlignment="1">
      <alignment horizontal="right"/>
    </xf>
    <xf numFmtId="0" fontId="0" fillId="3" borderId="10" xfId="0" applyFill="1" applyBorder="1"/>
    <xf numFmtId="44" fontId="0" fillId="12" borderId="10" xfId="0" applyNumberFormat="1" applyFill="1" applyBorder="1"/>
    <xf numFmtId="0" fontId="37" fillId="0" borderId="0" xfId="0" applyFont="1" applyAlignment="1">
      <alignment horizontal="left" vertical="top"/>
    </xf>
    <xf numFmtId="0" fontId="45" fillId="0" borderId="36" xfId="0" applyFont="1" applyBorder="1" applyAlignment="1">
      <alignment horizontal="center"/>
    </xf>
    <xf numFmtId="0" fontId="44" fillId="0" borderId="37" xfId="0" applyFont="1" applyBorder="1" applyAlignment="1">
      <alignment horizontal="left"/>
    </xf>
    <xf numFmtId="0" fontId="45" fillId="0" borderId="37" xfId="0" applyFont="1" applyBorder="1" applyAlignment="1">
      <alignment horizontal="center"/>
    </xf>
    <xf numFmtId="0" fontId="45" fillId="0" borderId="37" xfId="0" applyFont="1" applyBorder="1" applyAlignment="1">
      <alignment horizontal="left"/>
    </xf>
    <xf numFmtId="0" fontId="10" fillId="0" borderId="5" xfId="0" applyFont="1" applyBorder="1" applyAlignment="1">
      <alignment vertical="center"/>
    </xf>
    <xf numFmtId="0" fontId="33" fillId="0" borderId="28" xfId="0" applyFont="1" applyBorder="1" applyAlignment="1">
      <alignment horizontal="center"/>
    </xf>
    <xf numFmtId="0" fontId="6" fillId="2" borderId="3" xfId="0" applyFont="1" applyFill="1" applyBorder="1" applyAlignment="1">
      <alignment horizontal="right" vertical="center"/>
    </xf>
    <xf numFmtId="0" fontId="23" fillId="0" borderId="0" xfId="0" applyFont="1" applyAlignment="1">
      <alignment horizontal="center"/>
    </xf>
    <xf numFmtId="0" fontId="33" fillId="0" borderId="0" xfId="0" applyFont="1"/>
    <xf numFmtId="0" fontId="0" fillId="0" borderId="38" xfId="0" applyBorder="1" applyAlignment="1">
      <alignment horizontal="center" vertical="center"/>
    </xf>
    <xf numFmtId="44" fontId="31" fillId="0" borderId="17" xfId="0" applyNumberFormat="1" applyFont="1" applyBorder="1"/>
    <xf numFmtId="44" fontId="31" fillId="0" borderId="35" xfId="0" applyNumberFormat="1" applyFont="1" applyBorder="1"/>
    <xf numFmtId="44" fontId="3" fillId="0" borderId="0" xfId="0" applyNumberFormat="1" applyFont="1" applyAlignment="1">
      <alignment horizontal="center"/>
    </xf>
    <xf numFmtId="44" fontId="23" fillId="0" borderId="0" xfId="0" applyNumberFormat="1" applyFont="1" applyAlignment="1">
      <alignment horizontal="center"/>
    </xf>
    <xf numFmtId="44" fontId="3" fillId="0" borderId="34" xfId="0" applyNumberFormat="1" applyFont="1" applyBorder="1" applyAlignment="1">
      <alignment horizontal="center"/>
    </xf>
    <xf numFmtId="44" fontId="3" fillId="0" borderId="35" xfId="0" applyNumberFormat="1" applyFont="1" applyBorder="1" applyAlignment="1">
      <alignment horizontal="center"/>
    </xf>
    <xf numFmtId="0" fontId="43" fillId="0" borderId="0" xfId="0" applyFont="1"/>
    <xf numFmtId="0" fontId="46" fillId="0" borderId="0" xfId="0" applyFont="1"/>
    <xf numFmtId="0" fontId="44" fillId="0" borderId="0" xfId="0" applyFont="1" applyAlignment="1">
      <alignment horizontal="left"/>
    </xf>
    <xf numFmtId="0" fontId="43" fillId="0" borderId="37" xfId="0" applyFont="1" applyBorder="1"/>
    <xf numFmtId="0" fontId="3" fillId="2" borderId="0" xfId="0" applyFont="1" applyFill="1" applyAlignment="1">
      <alignment horizontal="center" vertical="center"/>
    </xf>
    <xf numFmtId="0" fontId="3" fillId="2" borderId="0" xfId="0" applyFont="1" applyFill="1" applyAlignment="1" applyProtection="1">
      <alignment horizontal="center" vertical="center"/>
      <protection locked="0"/>
    </xf>
    <xf numFmtId="0" fontId="45" fillId="0" borderId="0" xfId="0" applyFont="1" applyAlignment="1">
      <alignment horizontal="left"/>
    </xf>
    <xf numFmtId="6" fontId="33" fillId="14" borderId="6" xfId="0" applyNumberFormat="1" applyFont="1" applyFill="1" applyBorder="1" applyAlignment="1">
      <alignment horizontal="right" vertical="center" wrapText="1"/>
    </xf>
    <xf numFmtId="0" fontId="3" fillId="14" borderId="2" xfId="0" applyFont="1" applyFill="1" applyBorder="1" applyAlignment="1">
      <alignment horizontal="left" vertical="center" wrapText="1"/>
    </xf>
    <xf numFmtId="6" fontId="33" fillId="14" borderId="2" xfId="0" applyNumberFormat="1" applyFont="1" applyFill="1" applyBorder="1" applyAlignment="1">
      <alignment horizontal="right" vertical="center" wrapText="1"/>
    </xf>
    <xf numFmtId="0" fontId="3" fillId="14" borderId="7" xfId="0" applyFont="1" applyFill="1" applyBorder="1" applyAlignment="1">
      <alignment horizontal="left" vertical="center" wrapText="1"/>
    </xf>
    <xf numFmtId="0" fontId="3" fillId="14" borderId="5" xfId="0" applyFont="1" applyFill="1" applyBorder="1" applyAlignment="1">
      <alignment horizontal="center"/>
    </xf>
    <xf numFmtId="0" fontId="3" fillId="14" borderId="3" xfId="0" applyFont="1" applyFill="1" applyBorder="1" applyAlignment="1">
      <alignment horizontal="center"/>
    </xf>
    <xf numFmtId="0" fontId="3" fillId="14" borderId="4" xfId="0" applyFont="1" applyFill="1" applyBorder="1" applyAlignment="1">
      <alignment horizontal="right" vertical="center"/>
    </xf>
    <xf numFmtId="49" fontId="12" fillId="14" borderId="6" xfId="0" applyNumberFormat="1" applyFont="1" applyFill="1" applyBorder="1" applyAlignment="1">
      <alignment vertical="center"/>
    </xf>
    <xf numFmtId="0" fontId="12" fillId="14" borderId="2" xfId="0" applyFont="1" applyFill="1" applyBorder="1" applyAlignment="1">
      <alignment horizontal="center" vertical="center"/>
    </xf>
    <xf numFmtId="0" fontId="12" fillId="14" borderId="7" xfId="0" applyFont="1" applyFill="1" applyBorder="1"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wrapText="1"/>
    </xf>
    <xf numFmtId="0" fontId="17" fillId="0" borderId="0" xfId="0" applyFont="1" applyAlignment="1">
      <alignment horizontal="center" vertical="center" wrapText="1"/>
    </xf>
    <xf numFmtId="0" fontId="33" fillId="0" borderId="0" xfId="0" applyFont="1" applyAlignment="1">
      <alignment horizontal="center" vertical="center"/>
    </xf>
    <xf numFmtId="0" fontId="3" fillId="0" borderId="0" xfId="0" applyFont="1" applyAlignment="1">
      <alignment horizontal="center"/>
    </xf>
    <xf numFmtId="0" fontId="29" fillId="2" borderId="8" xfId="0" applyFont="1" applyFill="1" applyBorder="1" applyAlignment="1">
      <alignment horizontal="center" vertical="center"/>
    </xf>
    <xf numFmtId="0" fontId="29" fillId="2" borderId="1" xfId="0" applyFont="1" applyFill="1" applyBorder="1" applyAlignment="1">
      <alignment horizontal="center" vertical="center"/>
    </xf>
    <xf numFmtId="0" fontId="3" fillId="0" borderId="2" xfId="0" applyFont="1" applyBorder="1" applyAlignment="1">
      <alignment horizontal="center" vertical="center" wrapText="1"/>
    </xf>
    <xf numFmtId="0" fontId="30" fillId="2" borderId="1" xfId="0" applyFont="1" applyFill="1" applyBorder="1" applyAlignment="1">
      <alignment horizontal="center" vertical="center"/>
    </xf>
    <xf numFmtId="0" fontId="30" fillId="2" borderId="9" xfId="0" applyFont="1" applyFill="1" applyBorder="1" applyAlignment="1">
      <alignment horizontal="center" vertical="center"/>
    </xf>
    <xf numFmtId="164" fontId="28" fillId="2" borderId="1" xfId="1" applyNumberFormat="1" applyFont="1" applyFill="1" applyBorder="1" applyAlignment="1">
      <alignment horizontal="center" vertical="center"/>
    </xf>
    <xf numFmtId="164" fontId="28" fillId="2" borderId="9" xfId="1" applyNumberFormat="1" applyFont="1" applyFill="1" applyBorder="1" applyAlignment="1">
      <alignment horizontal="center" vertical="center"/>
    </xf>
    <xf numFmtId="164" fontId="27" fillId="2" borderId="8" xfId="1" applyNumberFormat="1" applyFont="1" applyFill="1" applyBorder="1" applyAlignment="1">
      <alignment horizontal="center" vertical="center"/>
    </xf>
    <xf numFmtId="164" fontId="27" fillId="2" borderId="1" xfId="1" applyNumberFormat="1" applyFont="1" applyFill="1" applyBorder="1" applyAlignment="1">
      <alignment horizontal="center" vertical="center"/>
    </xf>
    <xf numFmtId="0" fontId="19" fillId="0" borderId="0" xfId="0" applyFont="1" applyAlignment="1">
      <alignment wrapText="1"/>
    </xf>
    <xf numFmtId="6" fontId="3" fillId="2" borderId="12" xfId="0" applyNumberFormat="1" applyFont="1" applyFill="1" applyBorder="1" applyAlignment="1">
      <alignment vertical="top" wrapText="1"/>
    </xf>
    <xf numFmtId="6" fontId="3" fillId="2" borderId="0" xfId="0" applyNumberFormat="1" applyFont="1" applyFill="1" applyAlignment="1">
      <alignment vertical="top" wrapText="1"/>
    </xf>
    <xf numFmtId="6" fontId="3" fillId="2" borderId="11" xfId="0" applyNumberFormat="1" applyFont="1" applyFill="1" applyBorder="1" applyAlignment="1">
      <alignment vertical="top" wrapText="1"/>
    </xf>
    <xf numFmtId="49" fontId="9" fillId="0" borderId="4" xfId="0" quotePrefix="1" applyNumberFormat="1" applyFont="1" applyBorder="1" applyAlignment="1" applyProtection="1">
      <alignment horizontal="center" vertical="center"/>
      <protection locked="0"/>
    </xf>
    <xf numFmtId="49" fontId="9" fillId="0" borderId="5" xfId="0" quotePrefix="1" applyNumberFormat="1" applyFont="1" applyBorder="1" applyAlignment="1" applyProtection="1">
      <alignment horizontal="center" vertical="center"/>
      <protection locked="0"/>
    </xf>
    <xf numFmtId="0" fontId="19" fillId="0" borderId="2" xfId="0" applyFont="1" applyBorder="1" applyAlignment="1">
      <alignment wrapText="1"/>
    </xf>
    <xf numFmtId="0" fontId="19" fillId="0" borderId="7" xfId="0" applyFont="1" applyBorder="1" applyAlignment="1">
      <alignment wrapText="1"/>
    </xf>
    <xf numFmtId="49" fontId="9" fillId="0" borderId="0" xfId="0" applyNumberFormat="1" applyFont="1" applyAlignment="1" applyProtection="1">
      <alignment horizontal="center" vertical="center"/>
      <protection locked="0"/>
    </xf>
    <xf numFmtId="0" fontId="21" fillId="0" borderId="0" xfId="0" applyFont="1" applyAlignment="1">
      <alignment horizontal="center" vertical="center" wrapText="1"/>
    </xf>
    <xf numFmtId="0" fontId="13" fillId="0" borderId="0" xfId="0" applyFont="1" applyAlignment="1">
      <alignment horizontal="center" vertical="center"/>
    </xf>
    <xf numFmtId="0" fontId="3" fillId="0" borderId="0" xfId="0" applyFont="1" applyAlignment="1" applyProtection="1">
      <alignment horizontal="center" vertical="center" wrapText="1"/>
      <protection locked="0"/>
    </xf>
    <xf numFmtId="6" fontId="3" fillId="2" borderId="20" xfId="0" applyNumberFormat="1" applyFont="1" applyFill="1" applyBorder="1" applyAlignment="1" applyProtection="1">
      <alignment vertical="top" wrapText="1"/>
      <protection locked="0"/>
    </xf>
    <xf numFmtId="6" fontId="3" fillId="2" borderId="1" xfId="0" applyNumberFormat="1" applyFont="1" applyFill="1" applyBorder="1" applyAlignment="1" applyProtection="1">
      <alignment vertical="top" wrapText="1"/>
      <protection locked="0"/>
    </xf>
    <xf numFmtId="6" fontId="3" fillId="2" borderId="21" xfId="0" applyNumberFormat="1" applyFont="1" applyFill="1" applyBorder="1" applyAlignment="1" applyProtection="1">
      <alignment vertical="top" wrapText="1"/>
      <protection locked="0"/>
    </xf>
    <xf numFmtId="0" fontId="0" fillId="0" borderId="0" xfId="0"/>
    <xf numFmtId="0" fontId="35" fillId="0" borderId="16" xfId="0" applyFont="1" applyBorder="1" applyAlignment="1">
      <alignment horizontal="center" vertical="center" wrapText="1"/>
    </xf>
    <xf numFmtId="0" fontId="35" fillId="0" borderId="0" xfId="0" applyFont="1" applyAlignment="1">
      <alignment horizontal="center" vertical="center" wrapText="1"/>
    </xf>
    <xf numFmtId="0" fontId="35" fillId="0" borderId="17"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33" fillId="0" borderId="26" xfId="0" applyFont="1" applyBorder="1" applyAlignment="1">
      <alignment horizontal="center"/>
    </xf>
    <xf numFmtId="0" fontId="33" fillId="0" borderId="27" xfId="0" applyFont="1" applyBorder="1" applyAlignment="1">
      <alignment horizontal="center"/>
    </xf>
    <xf numFmtId="0" fontId="33" fillId="0" borderId="28" xfId="0" applyFont="1" applyBorder="1" applyAlignment="1">
      <alignment horizont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24" fillId="13" borderId="10" xfId="0" applyFont="1" applyFill="1" applyBorder="1" applyAlignment="1">
      <alignment horizontal="center"/>
    </xf>
    <xf numFmtId="0" fontId="41" fillId="0" borderId="0" xfId="0" applyFont="1" applyAlignment="1">
      <alignment horizontal="left" vertical="center" wrapText="1"/>
    </xf>
    <xf numFmtId="0" fontId="13" fillId="0" borderId="1" xfId="0" applyFont="1" applyBorder="1" applyAlignment="1">
      <alignment horizontal="center" vertical="center"/>
    </xf>
    <xf numFmtId="0" fontId="6" fillId="0" borderId="2" xfId="0" applyFont="1" applyBorder="1" applyAlignment="1">
      <alignment horizontal="left" vertical="center"/>
    </xf>
  </cellXfs>
  <cellStyles count="15">
    <cellStyle name="20% - Accent4" xfId="10" builtinId="42"/>
    <cellStyle name="20% - Accent6" xfId="12" builtinId="50"/>
    <cellStyle name="40% - Accent6" xfId="13" builtinId="51"/>
    <cellStyle name="60% - Accent6" xfId="14" builtinId="52"/>
    <cellStyle name="Accent6" xfId="11" builtinId="49"/>
    <cellStyle name="Currency" xfId="1" builtinId="4"/>
    <cellStyle name="Currency 2" xfId="6" xr:uid="{00000000-0005-0000-0000-000001000000}"/>
    <cellStyle name="Followed Hyperlink" xfId="3" builtinId="9" hidden="1"/>
    <cellStyle name="Followed Hyperlink" xfId="5" builtinId="9" hidden="1"/>
    <cellStyle name="Followed Hyperlink" xfId="8" builtinId="9" hidden="1"/>
    <cellStyle name="Hyperlink" xfId="2" builtinId="8" hidden="1"/>
    <cellStyle name="Hyperlink" xfId="4" builtinId="8" hidden="1"/>
    <cellStyle name="Hyperlink" xfId="7" builtinId="8" hidden="1"/>
    <cellStyle name="Hyperlink" xfId="9" builtinId="8"/>
    <cellStyle name="Normal" xfId="0" builtinId="0"/>
  </cellStyles>
  <dxfs count="16">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u val="none"/>
        <color theme="5"/>
      </font>
      <numFmt numFmtId="30" formatCode="@"/>
    </dxf>
    <dxf>
      <fill>
        <patternFill>
          <bgColor theme="7" tint="0.79998168889431442"/>
        </patternFill>
      </fill>
    </dxf>
    <dxf>
      <fill>
        <patternFill>
          <bgColor theme="7" tint="0.79998168889431442"/>
        </patternFill>
      </fill>
    </dxf>
    <dxf>
      <fill>
        <patternFill>
          <bgColor theme="7" tint="0.79998168889431442"/>
        </patternFill>
      </fill>
    </dxf>
    <dxf>
      <font>
        <strike val="0"/>
        <color theme="5"/>
      </font>
      <fill>
        <patternFill>
          <bgColor theme="7" tint="0.79998168889431442"/>
        </patternFill>
      </fill>
    </dxf>
    <dxf>
      <font>
        <strike val="0"/>
        <color theme="0"/>
      </font>
      <fill>
        <patternFill patternType="none">
          <bgColor auto="1"/>
        </patternFill>
      </fill>
    </dxf>
    <dxf>
      <font>
        <strike val="0"/>
        <color theme="5"/>
      </font>
      <numFmt numFmtId="0" formatCode="General"/>
      <fill>
        <patternFill>
          <bgColor theme="7" tint="0.79998168889431442"/>
        </patternFill>
      </fill>
    </dxf>
    <dxf>
      <fill>
        <patternFill>
          <bgColor theme="7" tint="0.79998168889431442"/>
        </patternFill>
      </fill>
    </dxf>
    <dxf>
      <font>
        <color theme="2"/>
      </font>
    </dxf>
  </dxfs>
  <tableStyles count="0" defaultTableStyle="TableStyleMedium9" defaultPivotStyle="PivotStyleMedium7"/>
  <colors>
    <mruColors>
      <color rgb="FFFFCBF9"/>
      <color rgb="FFFF6FA6"/>
      <color rgb="FFF3B5F5"/>
      <color rgb="FFA5E4EE"/>
      <color rgb="FF7CD5D9"/>
      <color rgb="FF6DCFCC"/>
      <color rgb="FF006411"/>
      <color rgb="FF00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'Funding Categories'!$B$2</c:f>
              <c:strCache>
                <c:ptCount val="1"/>
                <c:pt idx="0">
                  <c:v>Cap Type</c:v>
                </c:pt>
              </c:strCache>
            </c:strRef>
          </c:tx>
          <c:spPr>
            <a:noFill/>
            <a:ln w="25400" cap="flat" cmpd="sng" algn="ctr">
              <a:solidFill>
                <a:schemeClr val="accent2"/>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'Funding Categories'!$A$3:$A$20</c:f>
              <c:strCache>
                <c:ptCount val="18"/>
                <c:pt idx="0">
                  <c:v>Activities Materials</c:v>
                </c:pt>
                <c:pt idx="1">
                  <c:v>Coaches</c:v>
                </c:pt>
                <c:pt idx="2">
                  <c:v>Computers</c:v>
                </c:pt>
                <c:pt idx="3">
                  <c:v>Costumes/Props/Sets</c:v>
                </c:pt>
                <c:pt idx="4">
                  <c:v>Decorations</c:v>
                </c:pt>
                <c:pt idx="5">
                  <c:v>Dues</c:v>
                </c:pt>
                <c:pt idx="6">
                  <c:v>Engineering/Technical/Electronics</c:v>
                </c:pt>
                <c:pt idx="7">
                  <c:v>Entertainment</c:v>
                </c:pt>
                <c:pt idx="8">
                  <c:v>Equipment</c:v>
                </c:pt>
                <c:pt idx="9">
                  <c:v>Food</c:v>
                </c:pt>
                <c:pt idx="10">
                  <c:v>Marketing and Promotional Items</c:v>
                </c:pt>
                <c:pt idx="11">
                  <c:v>Office Supplies</c:v>
                </c:pt>
                <c:pt idx="12">
                  <c:v>Other</c:v>
                </c:pt>
                <c:pt idx="13">
                  <c:v>Production</c:v>
                </c:pt>
                <c:pt idx="14">
                  <c:v>Safety and Security</c:v>
                </c:pt>
                <c:pt idx="15">
                  <c:v>T-shirts</c:v>
                </c:pt>
                <c:pt idx="16">
                  <c:v>Uniforms</c:v>
                </c:pt>
                <c:pt idx="17">
                  <c:v>Venue Rentals</c:v>
                </c:pt>
              </c:strCache>
            </c:strRef>
          </c:cat>
          <c:val>
            <c:numRef>
              <c:f>'Funding Categories'!$E$3:$E$20</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FA6-8345-AF5D-29F207906052}"/>
            </c:ext>
          </c:extLst>
        </c:ser>
        <c:dLbls>
          <c:dLblPos val="outEnd"/>
          <c:showLegendKey val="0"/>
          <c:showVal val="1"/>
          <c:showCatName val="0"/>
          <c:showSerName val="0"/>
          <c:showPercent val="0"/>
          <c:showBubbleSize val="0"/>
        </c:dLbls>
        <c:gapWidth val="164"/>
        <c:overlap val="-35"/>
        <c:axId val="1038562128"/>
        <c:axId val="1038564560"/>
      </c:barChart>
      <c:catAx>
        <c:axId val="10385621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038564560"/>
        <c:crosses val="autoZero"/>
        <c:auto val="1"/>
        <c:lblAlgn val="ctr"/>
        <c:lblOffset val="100"/>
        <c:noMultiLvlLbl val="0"/>
      </c:catAx>
      <c:valAx>
        <c:axId val="1038564560"/>
        <c:scaling>
          <c:orientation val="minMax"/>
        </c:scaling>
        <c:delete val="0"/>
        <c:axPos val="l"/>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03856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1">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bg1"/>
    </cs:fontRef>
    <cs:spPr>
      <a:solidFill>
        <a:schemeClr val="tx1">
          <a:lumMod val="35000"/>
          <a:lumOff val="65000"/>
        </a:schemeClr>
      </a:solidFill>
    </cs:spPr>
    <cs:defRPr sz="900"/>
    <cs:bodyPr rot="0" spcFirstLastPara="1" vertOverflow="clip" horzOverflow="clip" vert="horz" wrap="square" lIns="36576" tIns="18288" rIns="36576" bIns="18288" anchor="ctr" anchorCtr="1">
      <a:spAutoFit/>
    </cs:bodyPr>
  </cs:dataLabelCallout>
  <cs:dataPoint>
    <cs:lnRef idx="0">
      <cs:styleClr val="auto"/>
    </cs:lnRef>
    <cs:fillRef idx="0"/>
    <cs:effectRef idx="0"/>
    <cs:fontRef idx="minor">
      <a:schemeClr val="dk1"/>
    </cs:fontRef>
    <cs:spPr>
      <a:noFill/>
      <a:ln w="25400" cap="flat" cmpd="sng" algn="ctr">
        <a:solidFill>
          <a:schemeClr val="phClr"/>
        </a:solidFill>
        <a:miter lim="800000"/>
      </a:ln>
    </cs:spPr>
  </cs:dataPoint>
  <cs:dataPoint3D>
    <cs:lnRef idx="0">
      <cs:styleClr val="auto"/>
    </cs:lnRef>
    <cs:fillRef idx="0">
      <cs:styleClr val="auto"/>
    </cs:fillRef>
    <cs:effectRef idx="0"/>
    <cs:fontRef idx="minor">
      <a:schemeClr val="dk1"/>
    </cs:fontRef>
    <cs:spPr>
      <a:ln w="19050" cap="flat" cmpd="sng" algn="ctr">
        <a:solidFill>
          <a:schemeClr val="phClr"/>
        </a:solidFill>
        <a:miter lim="800000"/>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ln w="19050" cap="rnd">
        <a:solidFill>
          <a:schemeClr val="phClr"/>
        </a:solidFill>
        <a:round/>
      </a:ln>
    </cs:spPr>
  </cs:dataPointMarker>
  <cs:dataPointMarkerLayout symbol="circle" size="6"/>
  <cs:dataPointWireframe>
    <cs:lnRef idx="0">
      <cs:styleClr val="auto"/>
    </cs:lnRef>
    <cs:fillRef idx="1"/>
    <cs:effectRef idx="0"/>
    <cs:fontRef idx="minor">
      <a:schemeClr val="tx1"/>
    </cs:fontRef>
    <cs:spPr>
      <a:ln w="9525">
        <a:solidFill>
          <a:schemeClr val="phClr"/>
        </a:solidFill>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tx1">
            <a:lumMod val="50000"/>
            <a:lumOff val="50000"/>
          </a:schemeClr>
        </a:solidFill>
        <a:round/>
      </a:ln>
    </cs:spPr>
  </cs:downBar>
  <cs:dropLine>
    <cs:lnRef idx="0"/>
    <cs:fillRef idx="0"/>
    <cs:effectRef idx="0"/>
    <cs:fontRef idx="minor">
      <a:schemeClr val="dk1"/>
    </cs:fontRef>
    <cs:spPr>
      <a:ln w="9525" cap="flat" cmpd="sng" algn="ctr">
        <a:solidFill>
          <a:schemeClr val="tx1">
            <a:lumMod val="35000"/>
            <a:lumOff val="65000"/>
          </a:schemeClr>
        </a:solidFill>
        <a:round/>
      </a:ln>
    </cs:spPr>
  </cs:dropLine>
  <cs:errorBar>
    <cs:lnRef idx="0"/>
    <cs:fillRef idx="0"/>
    <cs:effectRef idx="0"/>
    <cs:fontRef idx="minor">
      <a:schemeClr val="dk1"/>
    </cs:fontRef>
    <cs:spPr>
      <a:ln w="9525" cap="flat" cmpd="sng" algn="ctr">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a:solidFill>
          <a:schemeClr val="tx1">
            <a:lumMod val="15000"/>
            <a:lumOff val="85000"/>
          </a:schemeClr>
        </a:solidFill>
      </a:ln>
    </cs:spPr>
  </cs:gridlineMajor>
  <cs:gridlineMinor>
    <cs:lnRef idx="0"/>
    <cs:fillRef idx="0"/>
    <cs:effectRef idx="0"/>
    <cs:fontRef idx="minor">
      <a:schemeClr val="dk1"/>
    </cs:fontRef>
    <cs:spPr>
      <a:ln w="9525">
        <a:solidFill>
          <a:schemeClr val="tx1">
            <a:lumMod val="5000"/>
            <a:lumOff val="95000"/>
          </a:schemeClr>
        </a:solidFill>
      </a:ln>
    </cs:spPr>
  </cs:gridlineMinor>
  <cs:hiLoLine>
    <cs:lnRef idx="0"/>
    <cs:fillRef idx="0"/>
    <cs:effectRef idx="0"/>
    <cs:fontRef idx="minor">
      <a:schemeClr val="dk1"/>
    </cs:fontRef>
    <cs:spPr>
      <a:ln w="9525" cap="flat" cmpd="sng" algn="ctr">
        <a:solidFill>
          <a:schemeClr val="tx1">
            <a:lumMod val="35000"/>
            <a:lumOff val="65000"/>
          </a:schemeClr>
        </a:solidFill>
        <a:round/>
      </a:ln>
    </cs:spPr>
  </cs:hiLoLine>
  <cs:leaderLine>
    <cs:lnRef idx="0"/>
    <cs:fillRef idx="0"/>
    <cs:effectRef idx="0"/>
    <cs:fontRef idx="minor">
      <a:schemeClr val="dk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00" b="0" kern="1200" cap="none" spc="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cap="flat" cmpd="sng" algn="ctr">
        <a:solidFill>
          <a:schemeClr val="tx1">
            <a:lumMod val="50000"/>
            <a:lumOff val="50000"/>
          </a:schemeClr>
        </a:solidFill>
        <a:round/>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1</xdr:col>
      <xdr:colOff>21590</xdr:colOff>
      <xdr:row>0</xdr:row>
      <xdr:rowOff>0</xdr:rowOff>
    </xdr:from>
    <xdr:to>
      <xdr:col>1</xdr:col>
      <xdr:colOff>2390621</xdr:colOff>
      <xdr:row>3</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0" y="0"/>
          <a:ext cx="2369031" cy="2286000"/>
        </a:xfrm>
        <a:prstGeom prst="rect">
          <a:avLst/>
        </a:prstGeom>
        <a:ln>
          <a:noFill/>
        </a:ln>
        <a:effectLst/>
      </xdr:spPr>
    </xdr:pic>
    <xdr:clientData/>
  </xdr:twoCellAnchor>
  <mc:AlternateContent xmlns:mc="http://schemas.openxmlformats.org/markup-compatibility/2006">
    <mc:Choice xmlns:a14="http://schemas.microsoft.com/office/drawing/2010/main" Requires="a14">
      <xdr:twoCellAnchor editAs="absolute">
        <xdr:from>
          <xdr:col>1</xdr:col>
          <xdr:colOff>2374900</xdr:colOff>
          <xdr:row>2</xdr:row>
          <xdr:rowOff>215900</xdr:rowOff>
        </xdr:from>
        <xdr:to>
          <xdr:col>2</xdr:col>
          <xdr:colOff>901700</xdr:colOff>
          <xdr:row>3</xdr:row>
          <xdr:rowOff>63500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Fast Track</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698500</xdr:colOff>
      <xdr:row>8</xdr:row>
      <xdr:rowOff>127000</xdr:rowOff>
    </xdr:from>
    <xdr:to>
      <xdr:col>14</xdr:col>
      <xdr:colOff>139700</xdr:colOff>
      <xdr:row>46</xdr:row>
      <xdr:rowOff>50800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0</xdr:row>
      <xdr:rowOff>12700</xdr:rowOff>
    </xdr:from>
    <xdr:to>
      <xdr:col>0</xdr:col>
      <xdr:colOff>2454121</xdr:colOff>
      <xdr:row>5</xdr:row>
      <xdr:rowOff>76200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12700"/>
          <a:ext cx="2377921" cy="2286000"/>
        </a:xfrm>
        <a:prstGeom prst="rect">
          <a:avLst/>
        </a:prstGeom>
        <a:ln>
          <a:noFill/>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261084</xdr:colOff>
      <xdr:row>0</xdr:row>
      <xdr:rowOff>101600</xdr:rowOff>
    </xdr:from>
    <xdr:to>
      <xdr:col>0</xdr:col>
      <xdr:colOff>1965261</xdr:colOff>
      <xdr:row>0</xdr:row>
      <xdr:rowOff>1739900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084" y="101600"/>
          <a:ext cx="1704177" cy="1638300"/>
        </a:xfrm>
        <a:prstGeom prst="rect">
          <a:avLst/>
        </a:prstGeom>
        <a:ln>
          <a:noFill/>
        </a:ln>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546100</xdr:colOff>
          <xdr:row>7</xdr:row>
          <xdr:rowOff>63500</xdr:rowOff>
        </xdr:from>
        <xdr:to>
          <xdr:col>8</xdr:col>
          <xdr:colOff>0</xdr:colOff>
          <xdr:row>24</xdr:row>
          <xdr:rowOff>0</xdr:rowOff>
        </xdr:to>
        <xdr:sp macro="" textlink="">
          <xdr:nvSpPr>
            <xdr:cNvPr id="9217" name="Label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Calibri" pitchFamily="2" charset="0"/>
                  <a:cs typeface="Calibri" pitchFamily="2" charset="0"/>
                </a:rPr>
                <a:t>^^ DO NOT MOVE ^^</a:t>
              </a:r>
            </a:p>
            <a:p>
              <a:pPr algn="l" rtl="0">
                <a:defRPr sz="1000"/>
              </a:pPr>
              <a:r>
                <a:rPr lang="en-US" sz="1200" b="0" i="0" u="none" strike="noStrike" baseline="0">
                  <a:solidFill>
                    <a:srgbClr val="000000"/>
                  </a:solidFill>
                  <a:latin typeface="Calibri" pitchFamily="2" charset="0"/>
                  <a:cs typeface="Calibri" pitchFamily="2" charset="0"/>
                </a:rPr>
                <a:t>The above is a named range that allows for all budget sheets to be tracked together summatively. </a:t>
              </a:r>
            </a:p>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r>
                <a:rPr lang="en-US" sz="1200" b="0" i="0" u="none" strike="noStrike" baseline="0">
                  <a:solidFill>
                    <a:srgbClr val="000000"/>
                  </a:solidFill>
                  <a:latin typeface="Calibri" pitchFamily="2" charset="0"/>
                  <a:cs typeface="Calibri" pitchFamily="2" charset="0"/>
                </a:rPr>
                <a:t>It also allows you you to create a new budget if ever needed. Simply add the name to the list, update the named range reference, create a new worksheet with the same name, and update the formuals on the budget sheet as needed.</a:t>
              </a:r>
            </a:p>
            <a:p>
              <a:pPr algn="l" rtl="0">
                <a:defRPr sz="1000"/>
              </a:pPr>
              <a:endParaRPr lang="en-US" sz="1200" b="0" i="0" u="none" strike="noStrike" baseline="0">
                <a:solidFill>
                  <a:srgbClr val="000000"/>
                </a:solidFill>
                <a:latin typeface="Calibri" pitchFamily="2" charset="0"/>
                <a:cs typeface="Calibri" pitchFamily="2" charset="0"/>
              </a:endParaRPr>
            </a:p>
            <a:p>
              <a:pPr algn="l" rtl="0">
                <a:defRPr sz="1000"/>
              </a:pPr>
              <a:r>
                <a:rPr lang="en-US" sz="1200" b="0" i="0" u="none" strike="noStrike" baseline="0">
                  <a:solidFill>
                    <a:srgbClr val="000000"/>
                  </a:solidFill>
                  <a:latin typeface="Calibri" pitchFamily="2" charset="0"/>
                  <a:cs typeface="Calibri" pitchFamily="2" charset="0"/>
                </a:rPr>
                <a:t>For 2023-2024, Khushi removed the regular 3 template in this budget because it was never used. If you need to refer to it, the 2022-2023 version has it.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520700</xdr:colOff>
          <xdr:row>24</xdr:row>
          <xdr:rowOff>25400</xdr:rowOff>
        </xdr:from>
        <xdr:to>
          <xdr:col>8</xdr:col>
          <xdr:colOff>63500</xdr:colOff>
          <xdr:row>25</xdr:row>
          <xdr:rowOff>88900</xdr:rowOff>
        </xdr:to>
        <xdr:sp macro="" textlink="">
          <xdr:nvSpPr>
            <xdr:cNvPr id="9218" name="Label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Calibri" pitchFamily="2" charset="0"/>
                  <a:cs typeface="Calibri" pitchFamily="2" charset="0"/>
                </a:rPr>
                <a:t>Contact: Ali Mirza or Khushi Shah for help if needed.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4.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10"/>
  <sheetViews>
    <sheetView zoomScaleNormal="100" workbookViewId="0">
      <selection activeCell="B5" sqref="B5"/>
    </sheetView>
  </sheetViews>
  <sheetFormatPr baseColWidth="10" defaultColWidth="0" defaultRowHeight="16" zeroHeight="1" x14ac:dyDescent="0.2"/>
  <cols>
    <col min="1" max="1" width="10.83203125" style="3" customWidth="1"/>
    <col min="2" max="2" width="120.83203125" style="16" customWidth="1"/>
    <col min="3" max="4" width="0" style="1" hidden="1" customWidth="1"/>
    <col min="5" max="16384" width="10.83203125" style="1" hidden="1"/>
  </cols>
  <sheetData>
    <row r="1" spans="1:4" ht="65" customHeight="1" x14ac:dyDescent="0.2">
      <c r="A1" s="190" t="s">
        <v>306</v>
      </c>
      <c r="B1" s="190"/>
      <c r="C1" s="15"/>
      <c r="D1" s="15"/>
    </row>
    <row r="2" spans="1:4" ht="70" customHeight="1" x14ac:dyDescent="0.2">
      <c r="A2" s="191" t="s">
        <v>243</v>
      </c>
      <c r="B2" s="191"/>
      <c r="C2" s="15"/>
      <c r="D2" s="15"/>
    </row>
    <row r="3" spans="1:4" ht="40" customHeight="1" x14ac:dyDescent="0.2">
      <c r="A3" s="192" t="s">
        <v>798</v>
      </c>
      <c r="B3" s="192"/>
      <c r="C3" s="15"/>
      <c r="D3" s="15"/>
    </row>
    <row r="4" spans="1:4" s="8" customFormat="1" ht="60" customHeight="1" x14ac:dyDescent="0.2">
      <c r="A4" s="127">
        <v>1</v>
      </c>
      <c r="B4" s="17" t="s">
        <v>799</v>
      </c>
    </row>
    <row r="5" spans="1:4" s="8" customFormat="1" ht="60" customHeight="1" x14ac:dyDescent="0.2">
      <c r="A5" s="127">
        <v>2</v>
      </c>
      <c r="B5" s="17" t="s">
        <v>242</v>
      </c>
    </row>
    <row r="6" spans="1:4" s="8" customFormat="1" ht="60" customHeight="1" x14ac:dyDescent="0.2">
      <c r="A6" s="128">
        <v>3</v>
      </c>
      <c r="B6" s="17" t="s">
        <v>307</v>
      </c>
    </row>
    <row r="7" spans="1:4" s="8" customFormat="1" ht="60" customHeight="1" x14ac:dyDescent="0.2">
      <c r="A7" s="128">
        <v>4</v>
      </c>
      <c r="B7" s="17" t="s">
        <v>263</v>
      </c>
    </row>
    <row r="8" spans="1:4" s="8" customFormat="1" ht="60" customHeight="1" x14ac:dyDescent="0.2">
      <c r="A8" s="129">
        <v>5</v>
      </c>
      <c r="B8" s="17" t="s">
        <v>477</v>
      </c>
    </row>
    <row r="9" spans="1:4" s="8" customFormat="1" ht="76" customHeight="1" x14ac:dyDescent="0.2">
      <c r="A9" s="129">
        <v>6</v>
      </c>
      <c r="B9" s="17" t="s">
        <v>476</v>
      </c>
    </row>
    <row r="10" spans="1:4" s="8" customFormat="1" ht="60" customHeight="1" x14ac:dyDescent="0.2">
      <c r="A10" s="130">
        <v>7</v>
      </c>
      <c r="B10" s="17" t="s">
        <v>332</v>
      </c>
    </row>
  </sheetData>
  <sheetProtection algorithmName="SHA-512" hashValue="Ui7bAE1UNQKy3pu4ElVS6E1YbPhPpNvmRSd9hpqx294XdP5q7k2977QxDDJuGcWWcOdLjO+wgNk6DbSTBGl9mw==" saltValue="L3VoA3vIGNmaNjTfRvZN4w==" spinCount="100000" sheet="1" objects="1" scenarios="1" selectLockedCells="1"/>
  <mergeCells count="3">
    <mergeCell ref="A1:B1"/>
    <mergeCell ref="A2:B2"/>
    <mergeCell ref="A3:B3"/>
  </mergeCells>
  <phoneticPr fontId="8" type="noConversion"/>
  <pageMargins left="0.25" right="0.25" top="0.75" bottom="0.75" header="0.3" footer="0.3"/>
  <pageSetup scale="90" orientation="landscape"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F36"/>
  <sheetViews>
    <sheetView showGridLines="0" tabSelected="1" zoomScale="85" zoomScaleNormal="70" zoomScalePageLayoutView="50" workbookViewId="0">
      <selection activeCell="C5" sqref="C5:E5"/>
    </sheetView>
  </sheetViews>
  <sheetFormatPr baseColWidth="10" defaultColWidth="0" defaultRowHeight="16" zeroHeight="1" x14ac:dyDescent="0.2"/>
  <cols>
    <col min="1" max="1" width="1.6640625" style="1" customWidth="1"/>
    <col min="2" max="2" width="41" style="1" customWidth="1"/>
    <col min="3" max="4" width="30.6640625" style="1" customWidth="1"/>
    <col min="5" max="5" width="48" style="1" customWidth="1"/>
    <col min="6" max="6" width="1.6640625" style="1" customWidth="1"/>
    <col min="7" max="16384" width="10.83203125" style="1" hidden="1"/>
  </cols>
  <sheetData>
    <row r="1" spans="1:6" s="204" customFormat="1" ht="90" customHeight="1" x14ac:dyDescent="0.45">
      <c r="A1" s="1"/>
      <c r="B1" s="194"/>
      <c r="C1" s="204" t="s">
        <v>284</v>
      </c>
    </row>
    <row r="2" spans="1:6" ht="45" customHeight="1" x14ac:dyDescent="0.2">
      <c r="B2" s="194"/>
      <c r="C2" s="39" t="s">
        <v>800</v>
      </c>
      <c r="D2" s="151"/>
      <c r="E2" s="152"/>
      <c r="F2" s="39"/>
    </row>
    <row r="3" spans="1:6" ht="45" customHeight="1" x14ac:dyDescent="0.2">
      <c r="B3" s="194"/>
      <c r="C3" s="135" t="s">
        <v>233</v>
      </c>
      <c r="E3" s="153" t="s">
        <v>801</v>
      </c>
      <c r="F3" s="39"/>
    </row>
    <row r="4" spans="1:6" ht="20" customHeight="1" x14ac:dyDescent="0.2">
      <c r="B4" s="3"/>
      <c r="C4" s="156" t="s">
        <v>475</v>
      </c>
      <c r="D4" s="4"/>
      <c r="E4" s="4"/>
    </row>
    <row r="5" spans="1:6" s="5" customFormat="1" ht="50" customHeight="1" x14ac:dyDescent="0.2">
      <c r="B5" s="41" t="s">
        <v>0</v>
      </c>
      <c r="C5" s="208"/>
      <c r="D5" s="208"/>
      <c r="E5" s="209"/>
    </row>
    <row r="6" spans="1:6" s="5" customFormat="1" ht="24" customHeight="1" x14ac:dyDescent="0.2">
      <c r="B6" s="41" t="s">
        <v>23</v>
      </c>
      <c r="C6" s="161" t="str">
        <f>IFERROR(IF(C5="","",IF(VLOOKUP(C5,Database!$A3:$C$526,2,0)="","**No Program ID available**",VLOOKUP(C5,Database!$A3:$C$426,2,0))),"")</f>
        <v/>
      </c>
      <c r="D6" s="42" t="s">
        <v>247</v>
      </c>
      <c r="E6" s="43"/>
    </row>
    <row r="7" spans="1:6" s="40" customFormat="1" ht="20" customHeight="1" x14ac:dyDescent="0.2">
      <c r="B7" s="50"/>
      <c r="C7" s="50"/>
      <c r="D7" s="51"/>
      <c r="E7" s="50"/>
    </row>
    <row r="8" spans="1:6" s="5" customFormat="1" ht="24" customHeight="1" x14ac:dyDescent="0.2">
      <c r="B8" s="187"/>
      <c r="C8" s="188" t="s">
        <v>220</v>
      </c>
      <c r="D8" s="188" t="s">
        <v>1</v>
      </c>
      <c r="E8" s="189" t="s">
        <v>2</v>
      </c>
    </row>
    <row r="9" spans="1:6" s="6" customFormat="1" ht="24" customHeight="1" x14ac:dyDescent="0.2">
      <c r="B9" s="44" t="s">
        <v>8</v>
      </c>
      <c r="C9" s="45"/>
      <c r="D9" s="46"/>
      <c r="E9" s="149"/>
    </row>
    <row r="10" spans="1:6" s="7" customFormat="1" ht="24" customHeight="1" x14ac:dyDescent="0.2">
      <c r="B10" s="44" t="s">
        <v>9</v>
      </c>
      <c r="C10" s="45"/>
      <c r="D10" s="46"/>
      <c r="E10" s="150"/>
    </row>
    <row r="11" spans="1:6" s="7" customFormat="1" ht="24" customHeight="1" x14ac:dyDescent="0.2">
      <c r="B11" s="47" t="s">
        <v>10</v>
      </c>
      <c r="C11" s="48"/>
      <c r="D11" s="49"/>
      <c r="E11" s="150"/>
    </row>
    <row r="12" spans="1:6" s="2" customFormat="1" ht="20" customHeight="1" x14ac:dyDescent="0.25">
      <c r="B12" s="194"/>
      <c r="C12" s="194"/>
      <c r="D12" s="3"/>
      <c r="E12" s="3"/>
    </row>
    <row r="13" spans="1:6" s="2" customFormat="1" ht="20" customHeight="1" x14ac:dyDescent="0.25">
      <c r="B13" s="185"/>
      <c r="C13" s="186" t="s">
        <v>283</v>
      </c>
      <c r="D13" s="75"/>
      <c r="E13" s="184"/>
    </row>
    <row r="14" spans="1:6" s="52" customFormat="1" ht="30" customHeight="1" x14ac:dyDescent="0.2">
      <c r="B14" s="195" t="s">
        <v>16</v>
      </c>
      <c r="C14" s="196"/>
      <c r="D14" s="198" t="s">
        <v>17</v>
      </c>
      <c r="E14" s="199"/>
    </row>
    <row r="15" spans="1:6" ht="71" customHeight="1" x14ac:dyDescent="0.2">
      <c r="B15" s="202">
        <f>IF(D13="",0,IF(D13="Early Budget",SUM('Early Budget'!F:F),IF(D13="Regular 1",SUM('Regular 1'!F:F),IF(D13="Regular 2",SUM('Regular 2'!F:F),IF(D13="Regular 3",SUM(#REF!))))))</f>
        <v>0</v>
      </c>
      <c r="C15" s="203"/>
      <c r="D15" s="200">
        <f>IF(D13="",0,IF(D13="Early Budget",SUM('Early Budget'!H:H),IF(D13="Regular 1",SUM('Regular 1'!H:H),IF(D13="Regular 2",SUM('Regular 2'!H:H),IF(D13="Regular 3",SUM(#REF!))))))</f>
        <v>0</v>
      </c>
      <c r="E15" s="201"/>
    </row>
    <row r="16" spans="1:6" s="8" customFormat="1" ht="20" customHeight="1" x14ac:dyDescent="0.15">
      <c r="B16" s="65"/>
      <c r="C16" s="65"/>
      <c r="D16" s="65"/>
      <c r="E16" s="77"/>
    </row>
    <row r="17" spans="2:6" ht="20.25" customHeight="1" x14ac:dyDescent="0.2">
      <c r="B17" s="72" t="s">
        <v>22</v>
      </c>
      <c r="C17" s="73"/>
      <c r="D17" s="74"/>
      <c r="E17" s="69"/>
    </row>
    <row r="18" spans="2:6" ht="129" customHeight="1" x14ac:dyDescent="0.2">
      <c r="B18" s="205" t="str">
        <f>IF(D13="","",IF(D13="Early Budget",Comments!A6,IF(D13="Regular 1",Comments!A10,IF(D13="Regular 2",Comments!A14,IF(D13="Regular 3",Comments!A18)))))</f>
        <v/>
      </c>
      <c r="C18" s="206"/>
      <c r="D18" s="206"/>
      <c r="E18" s="207"/>
    </row>
    <row r="19" spans="2:6" ht="20.25" customHeight="1" x14ac:dyDescent="0.2">
      <c r="B19" s="180" t="str">
        <f>D13&amp;" Event Count:"</f>
        <v xml:space="preserve"> Event Count:</v>
      </c>
      <c r="C19" s="181">
        <f>IF(D13="",0,IF(D13="Early Budget",'Funding Categories'!E27,IF(D13="Regular 1",'Funding Categories'!E28,IF(D13="Regular 2",'Funding Categories'!E29,IF(D13="Regular 3",'Funding Categories'!#REF!)))))</f>
        <v>0</v>
      </c>
      <c r="D19" s="182" t="s">
        <v>281</v>
      </c>
      <c r="E19" s="183" t="str">
        <f>'Funding Categories'!E32 &amp; " of 10"</f>
        <v>0 of 10</v>
      </c>
    </row>
    <row r="20" spans="2:6" ht="130" customHeight="1" x14ac:dyDescent="0.2">
      <c r="B20" s="197" t="s">
        <v>289</v>
      </c>
      <c r="C20" s="197"/>
      <c r="D20" s="197"/>
      <c r="E20" s="197"/>
    </row>
    <row r="21" spans="2:6" ht="30" customHeight="1" x14ac:dyDescent="0.2">
      <c r="C21" s="193" t="s">
        <v>309</v>
      </c>
      <c r="D21" s="193"/>
      <c r="F21" s="8"/>
    </row>
    <row r="22" spans="2:6" ht="30.75" customHeight="1" x14ac:dyDescent="0.2">
      <c r="B22" s="163" t="s">
        <v>308</v>
      </c>
      <c r="C22" s="136"/>
      <c r="D22" s="132"/>
      <c r="E22" s="133"/>
      <c r="F22" s="8"/>
    </row>
    <row r="23" spans="2:6" ht="30.75" customHeight="1" x14ac:dyDescent="0.2">
      <c r="B23" s="163" t="s">
        <v>8</v>
      </c>
      <c r="C23" s="106"/>
      <c r="D23" s="131"/>
      <c r="E23" s="134"/>
      <c r="F23" s="8"/>
    </row>
    <row r="24" spans="2:6" ht="30.75" customHeight="1" x14ac:dyDescent="0.2">
      <c r="B24" s="163" t="s">
        <v>9</v>
      </c>
      <c r="C24" s="136"/>
      <c r="D24" s="132"/>
      <c r="E24" s="133"/>
      <c r="F24" s="8"/>
    </row>
    <row r="25" spans="2:6" ht="30" customHeight="1" x14ac:dyDescent="0.2">
      <c r="B25" s="163" t="s">
        <v>10</v>
      </c>
      <c r="C25" s="136"/>
      <c r="D25" s="132"/>
      <c r="E25" s="133"/>
      <c r="F25" s="8"/>
    </row>
    <row r="26" spans="2:6" s="5" customFormat="1" ht="30" customHeight="1" x14ac:dyDescent="0.2">
      <c r="B26" s="163" t="s">
        <v>638</v>
      </c>
      <c r="C26" s="136"/>
      <c r="D26" s="132"/>
      <c r="E26" s="133"/>
    </row>
    <row r="32" spans="2:6" x14ac:dyDescent="0.2"/>
    <row r="33" x14ac:dyDescent="0.2"/>
    <row r="34" x14ac:dyDescent="0.2"/>
    <row r="35" x14ac:dyDescent="0.2"/>
    <row r="36" x14ac:dyDescent="0.2"/>
  </sheetData>
  <sheetProtection algorithmName="SHA-512" hashValue="pmvyilyzPN8QGIAJo8LVhtDv2wfcpnigqA2hTPPueWX4Ku3UCmx5tgEQ9TepkjJhWp/02hASdRQ/QYR9HtZ9/g==" saltValue="UTYo+PhTZ6MK8RvgUTEXNQ==" spinCount="100000" sheet="1" selectLockedCells="1"/>
  <mergeCells count="11">
    <mergeCell ref="C21:D21"/>
    <mergeCell ref="B1:B3"/>
    <mergeCell ref="B14:C14"/>
    <mergeCell ref="B20:E20"/>
    <mergeCell ref="B12:C12"/>
    <mergeCell ref="D14:E14"/>
    <mergeCell ref="D15:E15"/>
    <mergeCell ref="B15:C15"/>
    <mergeCell ref="C1:XFD1"/>
    <mergeCell ref="B18:E18"/>
    <mergeCell ref="C5:E5"/>
  </mergeCells>
  <phoneticPr fontId="8" type="noConversion"/>
  <conditionalFormatting sqref="B18:E18">
    <cfRule type="cellIs" dxfId="15" priority="7" operator="equal">
      <formula>0</formula>
    </cfRule>
  </conditionalFormatting>
  <conditionalFormatting sqref="C5:C6">
    <cfRule type="containsBlanks" dxfId="14" priority="4">
      <formula>LEN(TRIM(C5))=0</formula>
    </cfRule>
  </conditionalFormatting>
  <conditionalFormatting sqref="C9:E11">
    <cfRule type="containsBlanks" dxfId="13" priority="2">
      <formula>LEN(TRIM(C9))=0</formula>
    </cfRule>
  </conditionalFormatting>
  <conditionalFormatting sqref="C22:E26">
    <cfRule type="containsBlanks" dxfId="12" priority="5">
      <formula>LEN(TRIM(C22))=0</formula>
    </cfRule>
    <cfRule type="containsBlanks" dxfId="11" priority="6" stopIfTrue="1">
      <formula>LEN(TRIM(C22))=0</formula>
    </cfRule>
  </conditionalFormatting>
  <conditionalFormatting sqref="D13">
    <cfRule type="containsBlanks" dxfId="10" priority="10">
      <formula>LEN(TRIM(D13))=0</formula>
    </cfRule>
    <cfRule type="notContainsBlanks" dxfId="9" priority="11">
      <formula>LEN(TRIM(D13))&gt;0</formula>
    </cfRule>
  </conditionalFormatting>
  <conditionalFormatting sqref="E6">
    <cfRule type="containsBlanks" dxfId="8" priority="3">
      <formula>LEN(TRIM(E6))=0</formula>
    </cfRule>
  </conditionalFormatting>
  <conditionalFormatting sqref="E9:E11">
    <cfRule type="notContainsBlanks" dxfId="7" priority="1">
      <formula>LEN(TRIM(E9))&gt;0</formula>
    </cfRule>
  </conditionalFormatting>
  <dataValidations count="2">
    <dataValidation allowBlank="1" showInputMessage="1" showErrorMessage="1" prompt="Please enter the number of members registered to your organization's Engage portal. " sqref="E6" xr:uid="{5634A817-C26C-4688-A08F-27AD472EA402}"/>
    <dataValidation allowBlank="1" showInputMessage="1" showErrorMessage="1" prompt="If you have a Program ID and it does not appear after selecting your Organization Name, please enter it manually by typing directly into this cell to overwrite the formula. " sqref="C6" xr:uid="{00000000-0002-0000-0100-000001000000}"/>
  </dataValidations>
  <pageMargins left="0.25" right="0.25" top="0.5" bottom="0.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from>
                    <xdr:col>1</xdr:col>
                    <xdr:colOff>2374900</xdr:colOff>
                    <xdr:row>2</xdr:row>
                    <xdr:rowOff>215900</xdr:rowOff>
                  </from>
                  <to>
                    <xdr:col>2</xdr:col>
                    <xdr:colOff>901700</xdr:colOff>
                    <xdr:row>3</xdr:row>
                    <xdr:rowOff>63500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48D0FB4-5A6B-438F-93CC-42D07E3A5191}">
          <x14:formula1>
            <xm:f>'Funding Categories'!$H$3:$H$5</xm:f>
          </x14:formula1>
          <xm:sqref>D13</xm:sqref>
        </x14:dataValidation>
        <x14:dataValidation type="list" errorStyle="information" allowBlank="1" showInputMessage="1" showErrorMessage="1" error="You are entering a name not in the dropdown. By proceeding you acknowledge that you are a new organization. If you require additional assistance, please contact your SAFAC liaison. " xr:uid="{717D6BC4-CE93-4546-86D0-40D892A4D304}">
          <x14:formula1>
            <xm:f>Database!$A$3:$A$350</xm:f>
          </x14:formula1>
          <xm:sqref>C5:E5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02C6-32E3-4B48-8FB9-C3741EB99F18}">
  <sheetPr codeName="Sheet4"/>
  <dimension ref="A1:P50"/>
  <sheetViews>
    <sheetView showGridLines="0" topLeftCell="A2" zoomScale="83" workbookViewId="0">
      <selection activeCell="D8" sqref="D8"/>
    </sheetView>
  </sheetViews>
  <sheetFormatPr baseColWidth="10" defaultColWidth="0" defaultRowHeight="16" zeroHeight="1" x14ac:dyDescent="0.2"/>
  <cols>
    <col min="1" max="1" width="34.83203125" customWidth="1"/>
    <col min="2" max="16" width="10.83203125" customWidth="1"/>
    <col min="17" max="16384" width="10.83203125" hidden="1"/>
  </cols>
  <sheetData>
    <row r="1" spans="1:15" ht="102" customHeight="1" x14ac:dyDescent="0.45">
      <c r="A1" s="104"/>
      <c r="B1" s="210" t="s">
        <v>297</v>
      </c>
      <c r="C1" s="210"/>
      <c r="D1" s="210"/>
      <c r="E1" s="210"/>
      <c r="F1" s="210"/>
      <c r="G1" s="210"/>
      <c r="H1" s="210"/>
      <c r="I1" s="210"/>
      <c r="J1" s="210"/>
      <c r="K1" s="210"/>
      <c r="L1" s="210"/>
      <c r="M1" s="210"/>
      <c r="N1" s="210"/>
      <c r="O1" s="211"/>
    </row>
    <row r="2" spans="1:15" x14ac:dyDescent="0.2">
      <c r="A2" s="70"/>
      <c r="O2" s="71"/>
    </row>
    <row r="3" spans="1:15" ht="25" x14ac:dyDescent="0.2">
      <c r="A3" s="70"/>
      <c r="C3" s="212">
        <f>IF(Cover!$C$5=" "," ",Cover!$C$5)</f>
        <v>0</v>
      </c>
      <c r="D3" s="212"/>
      <c r="E3" s="212"/>
      <c r="F3" s="105"/>
      <c r="G3" s="105"/>
      <c r="H3" s="105"/>
      <c r="O3" s="71"/>
    </row>
    <row r="4" spans="1:15" x14ac:dyDescent="0.2">
      <c r="A4" s="70"/>
      <c r="O4" s="71"/>
    </row>
    <row r="5" spans="1:15" x14ac:dyDescent="0.2">
      <c r="A5" s="70"/>
      <c r="O5" s="71"/>
    </row>
    <row r="6" spans="1:15" x14ac:dyDescent="0.2">
      <c r="A6" s="70"/>
      <c r="O6" s="71"/>
    </row>
    <row r="7" spans="1:15" x14ac:dyDescent="0.2">
      <c r="A7" s="70"/>
      <c r="O7" s="71"/>
    </row>
    <row r="8" spans="1:15" x14ac:dyDescent="0.2">
      <c r="A8" s="70"/>
      <c r="O8" s="71"/>
    </row>
    <row r="9" spans="1:15" x14ac:dyDescent="0.2">
      <c r="A9" s="70"/>
      <c r="O9" s="71"/>
    </row>
    <row r="10" spans="1:15" x14ac:dyDescent="0.2">
      <c r="A10" s="70"/>
      <c r="O10" s="71"/>
    </row>
    <row r="11" spans="1:15" x14ac:dyDescent="0.2">
      <c r="A11" s="70"/>
      <c r="O11" s="71"/>
    </row>
    <row r="12" spans="1:15" x14ac:dyDescent="0.2">
      <c r="A12" s="70"/>
      <c r="O12" s="71"/>
    </row>
    <row r="13" spans="1:15" x14ac:dyDescent="0.2">
      <c r="A13" s="70"/>
      <c r="O13" s="71"/>
    </row>
    <row r="14" spans="1:15" x14ac:dyDescent="0.2">
      <c r="A14" s="70"/>
      <c r="O14" s="71"/>
    </row>
    <row r="15" spans="1:15" x14ac:dyDescent="0.2">
      <c r="A15" s="70"/>
      <c r="O15" s="71"/>
    </row>
    <row r="16" spans="1:15" x14ac:dyDescent="0.2">
      <c r="A16" s="70"/>
      <c r="O16" s="71"/>
    </row>
    <row r="17" spans="1:15" x14ac:dyDescent="0.2">
      <c r="A17" s="70"/>
      <c r="O17" s="71"/>
    </row>
    <row r="18" spans="1:15" x14ac:dyDescent="0.2">
      <c r="A18" s="70"/>
      <c r="O18" s="71"/>
    </row>
    <row r="19" spans="1:15" x14ac:dyDescent="0.2">
      <c r="A19" s="70"/>
      <c r="O19" s="71"/>
    </row>
    <row r="20" spans="1:15" x14ac:dyDescent="0.2">
      <c r="A20" s="70"/>
      <c r="O20" s="71"/>
    </row>
    <row r="21" spans="1:15" x14ac:dyDescent="0.2">
      <c r="A21" s="70"/>
      <c r="O21" s="71"/>
    </row>
    <row r="22" spans="1:15" x14ac:dyDescent="0.2">
      <c r="A22" s="70"/>
      <c r="O22" s="71"/>
    </row>
    <row r="23" spans="1:15" x14ac:dyDescent="0.2">
      <c r="A23" s="70"/>
      <c r="O23" s="71"/>
    </row>
    <row r="24" spans="1:15" x14ac:dyDescent="0.2">
      <c r="A24" s="70"/>
      <c r="O24" s="71"/>
    </row>
    <row r="25" spans="1:15" x14ac:dyDescent="0.2">
      <c r="A25" s="70"/>
      <c r="O25" s="71"/>
    </row>
    <row r="26" spans="1:15" x14ac:dyDescent="0.2">
      <c r="A26" s="70"/>
      <c r="O26" s="71"/>
    </row>
    <row r="27" spans="1:15" x14ac:dyDescent="0.2">
      <c r="A27" s="70"/>
      <c r="O27" s="71"/>
    </row>
    <row r="28" spans="1:15" x14ac:dyDescent="0.2">
      <c r="A28" s="70"/>
      <c r="O28" s="71"/>
    </row>
    <row r="29" spans="1:15" x14ac:dyDescent="0.2">
      <c r="A29" s="70"/>
      <c r="O29" s="71"/>
    </row>
    <row r="30" spans="1:15" x14ac:dyDescent="0.2">
      <c r="A30" s="70"/>
      <c r="O30" s="71"/>
    </row>
    <row r="31" spans="1:15" x14ac:dyDescent="0.2">
      <c r="A31" s="70"/>
      <c r="O31" s="71"/>
    </row>
    <row r="32" spans="1:15" x14ac:dyDescent="0.2">
      <c r="A32" s="70"/>
      <c r="O32" s="71"/>
    </row>
    <row r="33" spans="1:15" x14ac:dyDescent="0.2">
      <c r="A33" s="70"/>
      <c r="O33" s="71"/>
    </row>
    <row r="34" spans="1:15" x14ac:dyDescent="0.2">
      <c r="A34" s="70"/>
      <c r="O34" s="71"/>
    </row>
    <row r="35" spans="1:15" x14ac:dyDescent="0.2">
      <c r="A35" s="70"/>
      <c r="O35" s="71"/>
    </row>
    <row r="36" spans="1:15" x14ac:dyDescent="0.2">
      <c r="A36" s="70"/>
      <c r="O36" s="71"/>
    </row>
    <row r="37" spans="1:15" x14ac:dyDescent="0.2">
      <c r="A37" s="70"/>
      <c r="O37" s="71"/>
    </row>
    <row r="38" spans="1:15" x14ac:dyDescent="0.2">
      <c r="A38" s="70"/>
      <c r="O38" s="71"/>
    </row>
    <row r="39" spans="1:15" x14ac:dyDescent="0.2">
      <c r="A39" s="70"/>
      <c r="O39" s="71"/>
    </row>
    <row r="40" spans="1:15" x14ac:dyDescent="0.2">
      <c r="A40" s="70"/>
      <c r="O40" s="71"/>
    </row>
    <row r="41" spans="1:15" x14ac:dyDescent="0.2">
      <c r="A41" s="70"/>
      <c r="O41" s="71"/>
    </row>
    <row r="42" spans="1:15" x14ac:dyDescent="0.2">
      <c r="A42" s="70"/>
      <c r="O42" s="71"/>
    </row>
    <row r="43" spans="1:15" x14ac:dyDescent="0.2">
      <c r="A43" s="70"/>
      <c r="O43" s="71"/>
    </row>
    <row r="44" spans="1:15" x14ac:dyDescent="0.2">
      <c r="A44" s="70"/>
      <c r="O44" s="71"/>
    </row>
    <row r="45" spans="1:15" x14ac:dyDescent="0.2">
      <c r="A45" s="70"/>
      <c r="O45" s="71"/>
    </row>
    <row r="46" spans="1:15" x14ac:dyDescent="0.2">
      <c r="A46" s="70"/>
      <c r="O46" s="71"/>
    </row>
    <row r="47" spans="1:15" x14ac:dyDescent="0.2">
      <c r="A47" s="70"/>
      <c r="O47" s="71"/>
    </row>
    <row r="48" spans="1:15" x14ac:dyDescent="0.2">
      <c r="A48" s="70"/>
      <c r="O48" s="71"/>
    </row>
    <row r="49" spans="1:15" x14ac:dyDescent="0.2">
      <c r="A49" s="106"/>
      <c r="B49" s="107"/>
      <c r="C49" s="107"/>
      <c r="D49" s="107"/>
      <c r="E49" s="107"/>
      <c r="F49" s="107"/>
      <c r="G49" s="107"/>
      <c r="H49" s="107"/>
      <c r="I49" s="107"/>
      <c r="J49" s="107"/>
      <c r="K49" s="107"/>
      <c r="L49" s="107"/>
      <c r="M49" s="107"/>
      <c r="N49" s="107"/>
      <c r="O49" s="108"/>
    </row>
    <row r="50" spans="1:15" x14ac:dyDescent="0.2"/>
  </sheetData>
  <sheetProtection algorithmName="SHA-512" hashValue="1qmAGyc+Pb0NAcLQNpi3cJ9ykOo/hI+bVkp15lD6wfdG7psK5YGWnahsYE5ZvJmiYOs+ODyO/R3F8HQ70ye1hQ==" saltValue="KhLapTf7YrNBmm+zsoK2Lw==" spinCount="100000" sheet="1" objects="1" scenarios="1"/>
  <mergeCells count="2">
    <mergeCell ref="B1:O1"/>
    <mergeCell ref="C3:E3"/>
  </mergeCells>
  <conditionalFormatting sqref="C3">
    <cfRule type="containsBlanks" dxfId="6" priority="1">
      <formula>LEN(TRIM(C3))=0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5" tint="0.79998168889431442"/>
    <pageSetUpPr fitToPage="1"/>
  </sheetPr>
  <dimension ref="A1:K125"/>
  <sheetViews>
    <sheetView zoomScale="114" zoomScaleNormal="70" workbookViewId="0">
      <selection activeCell="B6" sqref="B6"/>
    </sheetView>
  </sheetViews>
  <sheetFormatPr baseColWidth="10" defaultColWidth="0" defaultRowHeight="16" zeroHeight="1" x14ac:dyDescent="0.2"/>
  <cols>
    <col min="1" max="1" width="8.1640625" style="28" customWidth="1"/>
    <col min="2" max="2" width="21.6640625" style="28" customWidth="1"/>
    <col min="3" max="3" width="50.6640625" style="19" customWidth="1"/>
    <col min="4" max="4" width="11.33203125" style="18" customWidth="1"/>
    <col min="5" max="5" width="14.6640625" style="21" bestFit="1" customWidth="1"/>
    <col min="6" max="6" width="15.83203125" style="22" customWidth="1"/>
    <col min="7" max="7" width="12.6640625" style="32" customWidth="1"/>
    <col min="8" max="8" width="16.83203125" style="23" customWidth="1"/>
    <col min="9" max="9" width="20.83203125" style="178" customWidth="1"/>
    <col min="10" max="10" width="6.83203125" style="63" bestFit="1" customWidth="1"/>
    <col min="11" max="11" width="10.6640625" style="28" customWidth="1"/>
    <col min="12" max="16384" width="10.83203125" style="1" hidden="1"/>
  </cols>
  <sheetData>
    <row r="1" spans="1:11" s="24" customFormat="1" ht="65" customHeight="1" x14ac:dyDescent="0.2">
      <c r="A1" s="213" t="str">
        <f>Cover!C5&amp;" - Early Budget Detail Sheet 2025-2026"</f>
        <v xml:space="preserve"> - Early Budget Detail Sheet 2025-2026</v>
      </c>
      <c r="B1" s="213"/>
      <c r="C1" s="213"/>
      <c r="D1" s="213"/>
      <c r="E1" s="213"/>
      <c r="F1" s="213"/>
      <c r="G1" s="213"/>
      <c r="H1" s="213"/>
      <c r="I1" s="213"/>
      <c r="J1" s="213"/>
      <c r="K1" s="213"/>
    </row>
    <row r="2" spans="1:11" s="25" customFormat="1" ht="25" customHeight="1" x14ac:dyDescent="0.2">
      <c r="A2" s="214" t="s">
        <v>3</v>
      </c>
      <c r="B2" s="214"/>
      <c r="C2" s="214"/>
      <c r="D2" s="214"/>
      <c r="E2" s="214"/>
      <c r="F2" s="214"/>
      <c r="G2" s="214"/>
      <c r="H2" s="214"/>
      <c r="I2" s="214"/>
      <c r="J2" s="214"/>
      <c r="K2" s="214"/>
    </row>
    <row r="3" spans="1:11" s="26" customFormat="1" ht="80" customHeight="1" x14ac:dyDescent="0.2">
      <c r="A3" s="215" t="s">
        <v>325</v>
      </c>
      <c r="B3" s="215"/>
      <c r="C3" s="215"/>
      <c r="D3" s="215"/>
      <c r="E3" s="215"/>
      <c r="F3" s="215"/>
      <c r="G3" s="215"/>
      <c r="H3" s="215"/>
      <c r="I3" s="215"/>
      <c r="J3" s="215"/>
      <c r="K3" s="215"/>
    </row>
    <row r="4" spans="1:11" s="30" customFormat="1" ht="25" customHeight="1" x14ac:dyDescent="0.2">
      <c r="A4" s="192" t="s">
        <v>12</v>
      </c>
      <c r="B4" s="192"/>
      <c r="C4" s="192"/>
      <c r="D4" s="192"/>
      <c r="E4" s="192"/>
      <c r="F4" s="192"/>
      <c r="G4" s="192"/>
      <c r="H4" s="192"/>
      <c r="I4" s="192"/>
      <c r="J4" s="192"/>
      <c r="K4" s="192"/>
    </row>
    <row r="5" spans="1:11" ht="40" customHeight="1" x14ac:dyDescent="0.2">
      <c r="A5" s="27" t="s">
        <v>6</v>
      </c>
      <c r="B5" s="10" t="s">
        <v>291</v>
      </c>
      <c r="C5" s="10" t="s">
        <v>288</v>
      </c>
      <c r="D5" s="9" t="s">
        <v>234</v>
      </c>
      <c r="E5" s="12" t="s">
        <v>235</v>
      </c>
      <c r="F5" s="13" t="s">
        <v>14</v>
      </c>
      <c r="G5" s="31" t="s">
        <v>236</v>
      </c>
      <c r="H5" s="11" t="s">
        <v>15</v>
      </c>
      <c r="I5" s="27" t="s">
        <v>5</v>
      </c>
      <c r="J5" s="27" t="s">
        <v>277</v>
      </c>
      <c r="K5" s="27" t="s">
        <v>290</v>
      </c>
    </row>
    <row r="6" spans="1:11" x14ac:dyDescent="0.2">
      <c r="A6" s="29" t="str">
        <f>IF(OR(D6="",E6=""),"",COUNTA($E$6:$E6))</f>
        <v/>
      </c>
      <c r="B6" s="19"/>
      <c r="F6" s="22" t="str">
        <f>IF(OR(D6="",E6=""),"",D6*E6)</f>
        <v/>
      </c>
      <c r="G6" s="32" t="str">
        <f>IF(I6="","",IF(I6="Not Approved",0,IF(AND(I6="T-Shirts",D6&gt;TShirtsMaxQuant),TShirtsMaxQuant,D6)))</f>
        <v/>
      </c>
      <c r="H6" s="23" t="str">
        <f>IF(I6="Not Approved",0,IFERROR(IF(SUMIFS($F$6:F6,$I$6:I6,I6)&lt;=_xlfn.XLOOKUP(I6,'Funding Categories'!$A$3:$A$23,'Funding Categories'!$C$3:$C$23),E6*G6,IF(F6-(SUMIFS($F$6:F6,$I$6:I6,I6)-_xlfn.XLOOKUP(I6,'Funding Categories'!$A$3:$A$23,'Funding Categories'!$C$3:$C$23))&lt;=0,"CAPPED OUT",F6-(SUMIFS($F$6:F6,$I$6:I6,I6)-_xlfn.XLOOKUP(I6,'Funding Categories'!$A$3:$A$23,'Funding Categories'!$C$3:$C$23)))),""))</f>
        <v/>
      </c>
      <c r="I6" s="177"/>
      <c r="J6" s="62"/>
      <c r="K6" s="29"/>
    </row>
    <row r="7" spans="1:11" x14ac:dyDescent="0.2">
      <c r="A7" s="29" t="str">
        <f>IF(OR(D7="",E7=""),"",COUNTA($E$6:$E7))</f>
        <v/>
      </c>
      <c r="B7" s="19"/>
      <c r="F7" s="22" t="str">
        <f t="shared" ref="F7:F70" si="0">IF(OR(D7="",E7=""),"",D7*E7)</f>
        <v/>
      </c>
      <c r="G7" s="32" t="str">
        <f t="shared" ref="G7:G37" si="1">IF(I7="","",IF(I7="Not Approved",0,IF(AND(I7="T-Shirts",D7&gt;TShirtsMaxQuant),TShirtsMaxQuant,D7)))</f>
        <v/>
      </c>
      <c r="H7" s="23" t="str">
        <f>IF(I7="Not Approved",0,IFERROR(IF(SUMIFS($F$6:F7,$I$6:I7,I7)&lt;=_xlfn.XLOOKUP(I7,'Funding Categories'!$A$3:$A$23,'Funding Categories'!$C$3:$C$23),E7*G7,IF(F7-(SUMIFS($F$6:F7,$I$6:I7,I7)-_xlfn.XLOOKUP(I7,'Funding Categories'!$A$3:$A$23,'Funding Categories'!$C$3:$C$23))&lt;=0,"CAPPED OUT",F7-(SUMIFS($F$6:F7,$I$6:I7,I7)-_xlfn.XLOOKUP(I7,'Funding Categories'!$A$3:$A$23,'Funding Categories'!$C$3:$C$23)))),""))</f>
        <v/>
      </c>
      <c r="I7" s="177"/>
      <c r="J7" s="62"/>
      <c r="K7" s="29"/>
    </row>
    <row r="8" spans="1:11" x14ac:dyDescent="0.2">
      <c r="A8" s="29" t="str">
        <f>IF(OR(D8="",E8=""),"",COUNTA($E$6:$E8))</f>
        <v/>
      </c>
      <c r="B8" s="19"/>
      <c r="F8" s="22" t="str">
        <f t="shared" si="0"/>
        <v/>
      </c>
      <c r="G8" s="32" t="str">
        <f t="shared" si="1"/>
        <v/>
      </c>
      <c r="H8" s="23" t="str">
        <f>IF(I8="Not Approved",0,IFERROR(IF(SUMIFS($F$6:F8,$I$6:I8,I8)&lt;=_xlfn.XLOOKUP(I8,'Funding Categories'!$A$3:$A$23,'Funding Categories'!$C$3:$C$23),E8*G8,IF(F8-(SUMIFS($F$6:F8,$I$6:I8,I8)-_xlfn.XLOOKUP(I8,'Funding Categories'!$A$3:$A$23,'Funding Categories'!$C$3:$C$23))&lt;=0,"CAPPED OUT",F8-(SUMIFS($F$6:F8,$I$6:I8,I8)-_xlfn.XLOOKUP(I8,'Funding Categories'!$A$3:$A$23,'Funding Categories'!$C$3:$C$23)))),""))</f>
        <v/>
      </c>
      <c r="I8" s="177"/>
      <c r="J8" s="62"/>
      <c r="K8" s="29"/>
    </row>
    <row r="9" spans="1:11" x14ac:dyDescent="0.2">
      <c r="A9" s="29" t="str">
        <f>IF(OR(D9="",E9=""),"",COUNTA($E$6:$E9))</f>
        <v/>
      </c>
      <c r="B9" s="19"/>
      <c r="F9" s="22" t="str">
        <f t="shared" si="0"/>
        <v/>
      </c>
      <c r="G9" s="32" t="str">
        <f t="shared" si="1"/>
        <v/>
      </c>
      <c r="H9" s="23" t="str">
        <f>IF(I9="Not Approved",0,IFERROR(IF(SUMIFS($F$6:F9,$I$6:I9,I9)&lt;=_xlfn.XLOOKUP(I9,'Funding Categories'!$A$3:$A$23,'Funding Categories'!$C$3:$C$23),E9*G9,IF(F9-(SUMIFS($F$6:F9,$I$6:I9,I9)-_xlfn.XLOOKUP(I9,'Funding Categories'!$A$3:$A$23,'Funding Categories'!$C$3:$C$23))&lt;=0,"CAPPED OUT",F9-(SUMIFS($F$6:F9,$I$6:I9,I9)-_xlfn.XLOOKUP(I9,'Funding Categories'!$A$3:$A$23,'Funding Categories'!$C$3:$C$23)))),""))</f>
        <v/>
      </c>
      <c r="I9" s="177"/>
      <c r="J9" s="62"/>
      <c r="K9" s="29"/>
    </row>
    <row r="10" spans="1:11" x14ac:dyDescent="0.2">
      <c r="A10" s="29" t="str">
        <f>IF(OR(D10="",E10=""),"",COUNTA($E$6:$E10))</f>
        <v/>
      </c>
      <c r="B10" s="19"/>
      <c r="F10" s="22" t="str">
        <f t="shared" si="0"/>
        <v/>
      </c>
      <c r="G10" s="32" t="str">
        <f t="shared" si="1"/>
        <v/>
      </c>
      <c r="H10" s="23" t="str">
        <f>IF(I10="Not Approved",0,IFERROR(IF(SUMIFS($F$6:F10,$I$6:I10,I10)&lt;=_xlfn.XLOOKUP(I10,'Funding Categories'!$A$3:$A$23,'Funding Categories'!$C$3:$C$23),E10*G10,IF(F10-(SUMIFS($F$6:F10,$I$6:I10,I10)-_xlfn.XLOOKUP(I10,'Funding Categories'!$A$3:$A$23,'Funding Categories'!$C$3:$C$23))&lt;=0,"CAPPED OUT",F10-(SUMIFS($F$6:F10,$I$6:I10,I10)-_xlfn.XLOOKUP(I10,'Funding Categories'!$A$3:$A$23,'Funding Categories'!$C$3:$C$23)))),""))</f>
        <v/>
      </c>
      <c r="I10" s="177"/>
      <c r="J10" s="62"/>
      <c r="K10" s="29"/>
    </row>
    <row r="11" spans="1:11" x14ac:dyDescent="0.2">
      <c r="A11" s="29" t="str">
        <f>IF(OR(D11="",E11=""),"",COUNTA($E$6:$E11))</f>
        <v/>
      </c>
      <c r="B11" s="19"/>
      <c r="F11" s="22" t="str">
        <f t="shared" si="0"/>
        <v/>
      </c>
      <c r="G11" s="32" t="str">
        <f t="shared" si="1"/>
        <v/>
      </c>
      <c r="H11" s="23" t="str">
        <f>IF(I11="Not Approved",0,IFERROR(IF(SUMIFS($F$6:F11,$I$6:I11,I11)&lt;=_xlfn.XLOOKUP(I11,'Funding Categories'!$A$3:$A$23,'Funding Categories'!$C$3:$C$23),E11*G11,IF(F11-(SUMIFS($F$6:F11,$I$6:I11,I11)-_xlfn.XLOOKUP(I11,'Funding Categories'!$A$3:$A$23,'Funding Categories'!$C$3:$C$23))&lt;=0,"CAPPED OUT",F11-(SUMIFS($F$6:F11,$I$6:I11,I11)-_xlfn.XLOOKUP(I11,'Funding Categories'!$A$3:$A$23,'Funding Categories'!$C$3:$C$23)))),""))</f>
        <v/>
      </c>
      <c r="I11" s="177"/>
      <c r="J11" s="62"/>
      <c r="K11" s="29"/>
    </row>
    <row r="12" spans="1:11" x14ac:dyDescent="0.2">
      <c r="A12" s="29" t="str">
        <f>IF(OR(D12="",E12=""),"",COUNTA($E$6:$E12))</f>
        <v/>
      </c>
      <c r="B12" s="19"/>
      <c r="F12" s="22" t="str">
        <f t="shared" si="0"/>
        <v/>
      </c>
      <c r="G12" s="32" t="str">
        <f t="shared" si="1"/>
        <v/>
      </c>
      <c r="H12" s="23" t="str">
        <f>IF(I12="Not Approved",0,IFERROR(IF(SUMIFS($F$6:F12,$I$6:I12,I12)&lt;=_xlfn.XLOOKUP(I12,'Funding Categories'!$A$3:$A$23,'Funding Categories'!$C$3:$C$23),E12*G12,IF(F12-(SUMIFS($F$6:F12,$I$6:I12,I12)-_xlfn.XLOOKUP(I12,'Funding Categories'!$A$3:$A$23,'Funding Categories'!$C$3:$C$23))&lt;=0,"CAPPED OUT",F12-(SUMIFS($F$6:F12,$I$6:I12,I12)-_xlfn.XLOOKUP(I12,'Funding Categories'!$A$3:$A$23,'Funding Categories'!$C$3:$C$23)))),""))</f>
        <v/>
      </c>
      <c r="I12" s="177"/>
      <c r="J12" s="62"/>
      <c r="K12" s="29"/>
    </row>
    <row r="13" spans="1:11" x14ac:dyDescent="0.2">
      <c r="A13" s="29" t="str">
        <f>IF(OR(D13="",E13=""),"",COUNTA($E$6:$E13))</f>
        <v/>
      </c>
      <c r="B13" s="19"/>
      <c r="F13" s="22" t="str">
        <f t="shared" si="0"/>
        <v/>
      </c>
      <c r="G13" s="32" t="str">
        <f t="shared" si="1"/>
        <v/>
      </c>
      <c r="H13" s="23" t="str">
        <f>IF(I13="Not Approved",0,IFERROR(IF(SUMIFS($F$6:F13,$I$6:I13,I13)&lt;=_xlfn.XLOOKUP(I13,'Funding Categories'!$A$3:$A$23,'Funding Categories'!$C$3:$C$23),E13*G13,IF(F13-(SUMIFS($F$6:F13,$I$6:I13,I13)-_xlfn.XLOOKUP(I13,'Funding Categories'!$A$3:$A$23,'Funding Categories'!$C$3:$C$23))&lt;=0,"CAPPED OUT",F13-(SUMIFS($F$6:F13,$I$6:I13,I13)-_xlfn.XLOOKUP(I13,'Funding Categories'!$A$3:$A$23,'Funding Categories'!$C$3:$C$23)))),""))</f>
        <v/>
      </c>
      <c r="I13" s="177"/>
      <c r="J13" s="62"/>
      <c r="K13" s="29"/>
    </row>
    <row r="14" spans="1:11" x14ac:dyDescent="0.2">
      <c r="A14" s="29" t="str">
        <f>IF(OR(D14="",E14=""),"",COUNTA($E$6:$E14))</f>
        <v/>
      </c>
      <c r="B14" s="19"/>
      <c r="F14" s="22" t="str">
        <f t="shared" si="0"/>
        <v/>
      </c>
      <c r="G14" s="32" t="str">
        <f t="shared" si="1"/>
        <v/>
      </c>
      <c r="H14" s="23" t="str">
        <f>IF(I14="Not Approved",0,IFERROR(IF(SUMIFS($F$6:F14,$I$6:I14,I14)&lt;=_xlfn.XLOOKUP(I14,'Funding Categories'!$A$3:$A$23,'Funding Categories'!$C$3:$C$23),E14*G14,IF(F14-(SUMIFS($F$6:F14,$I$6:I14,I14)-_xlfn.XLOOKUP(I14,'Funding Categories'!$A$3:$A$23,'Funding Categories'!$C$3:$C$23))&lt;=0,"CAPPED OUT",F14-(SUMIFS($F$6:F14,$I$6:I14,I14)-_xlfn.XLOOKUP(I14,'Funding Categories'!$A$3:$A$23,'Funding Categories'!$C$3:$C$23)))),""))</f>
        <v/>
      </c>
      <c r="I14" s="177"/>
      <c r="J14" s="62"/>
      <c r="K14" s="29"/>
    </row>
    <row r="15" spans="1:11" x14ac:dyDescent="0.2">
      <c r="A15" s="29" t="str">
        <f>IF(OR(D15="",E15=""),"",COUNTA($E$6:$E15))</f>
        <v/>
      </c>
      <c r="B15" s="19"/>
      <c r="F15" s="22" t="str">
        <f t="shared" si="0"/>
        <v/>
      </c>
      <c r="G15" s="32" t="str">
        <f t="shared" si="1"/>
        <v/>
      </c>
      <c r="H15" s="23" t="str">
        <f>IF(I15="Not Approved",0,IFERROR(IF(SUMIFS($F$6:F15,$I$6:I15,I15)&lt;=_xlfn.XLOOKUP(I15,'Funding Categories'!$A$3:$A$23,'Funding Categories'!$C$3:$C$23),E15*G15,IF(F15-(SUMIFS($F$6:F15,$I$6:I15,I15)-_xlfn.XLOOKUP(I15,'Funding Categories'!$A$3:$A$23,'Funding Categories'!$C$3:$C$23))&lt;=0,"CAPPED OUT",F15-(SUMIFS($F$6:F15,$I$6:I15,I15)-_xlfn.XLOOKUP(I15,'Funding Categories'!$A$3:$A$23,'Funding Categories'!$C$3:$C$23)))),""))</f>
        <v/>
      </c>
      <c r="I15" s="177"/>
      <c r="J15" s="62"/>
      <c r="K15" s="29"/>
    </row>
    <row r="16" spans="1:11" x14ac:dyDescent="0.2">
      <c r="A16" s="29" t="str">
        <f>IF(OR(D16="",E16=""),"",COUNTA($E$6:$E16))</f>
        <v/>
      </c>
      <c r="B16" s="19"/>
      <c r="F16" s="22" t="str">
        <f t="shared" si="0"/>
        <v/>
      </c>
      <c r="G16" s="32" t="str">
        <f t="shared" si="1"/>
        <v/>
      </c>
      <c r="H16" s="23" t="str">
        <f>IF(I16="Not Approved",0,IFERROR(IF(SUMIFS($F$6:F16,$I$6:I16,I16)&lt;=_xlfn.XLOOKUP(I16,'Funding Categories'!$A$3:$A$23,'Funding Categories'!$C$3:$C$23),E16*G16,IF(F16-(SUMIFS($F$6:F16,$I$6:I16,I16)-_xlfn.XLOOKUP(I16,'Funding Categories'!$A$3:$A$23,'Funding Categories'!$C$3:$C$23))&lt;=0,"CAPPED OUT",F16-(SUMIFS($F$6:F16,$I$6:I16,I16)-_xlfn.XLOOKUP(I16,'Funding Categories'!$A$3:$A$23,'Funding Categories'!$C$3:$C$23)))),""))</f>
        <v/>
      </c>
      <c r="I16" s="177"/>
      <c r="J16" s="62"/>
      <c r="K16" s="29"/>
    </row>
    <row r="17" spans="1:11" x14ac:dyDescent="0.2">
      <c r="A17" s="29" t="str">
        <f>IF(OR(D17="",E17=""),"",COUNTA($E$6:$E17))</f>
        <v/>
      </c>
      <c r="B17" s="19"/>
      <c r="F17" s="22" t="str">
        <f t="shared" si="0"/>
        <v/>
      </c>
      <c r="G17" s="32" t="str">
        <f t="shared" si="1"/>
        <v/>
      </c>
      <c r="H17" s="23" t="str">
        <f>IF(I17="Not Approved",0,IFERROR(IF(SUMIFS($F$6:F17,$I$6:I17,I17)&lt;=_xlfn.XLOOKUP(I17,'Funding Categories'!$A$3:$A$23,'Funding Categories'!$C$3:$C$23),E17*G17,IF(F17-(SUMIFS($F$6:F17,$I$6:I17,I17)-_xlfn.XLOOKUP(I17,'Funding Categories'!$A$3:$A$23,'Funding Categories'!$C$3:$C$23))&lt;=0,"CAPPED OUT",F17-(SUMIFS($F$6:F17,$I$6:I17,I17)-_xlfn.XLOOKUP(I17,'Funding Categories'!$A$3:$A$23,'Funding Categories'!$C$3:$C$23)))),""))</f>
        <v/>
      </c>
      <c r="I17" s="177"/>
      <c r="J17" s="62"/>
      <c r="K17" s="29"/>
    </row>
    <row r="18" spans="1:11" x14ac:dyDescent="0.2">
      <c r="A18" s="29" t="str">
        <f>IF(OR(D18="",E18=""),"",COUNTA($E$6:$E18))</f>
        <v/>
      </c>
      <c r="B18" s="19"/>
      <c r="F18" s="22" t="str">
        <f t="shared" si="0"/>
        <v/>
      </c>
      <c r="G18" s="32" t="str">
        <f t="shared" si="1"/>
        <v/>
      </c>
      <c r="H18" s="23" t="str">
        <f>IF(I18="Not Approved",0,IFERROR(IF(SUMIFS($F$6:F18,$I$6:I18,I18)&lt;=_xlfn.XLOOKUP(I18,'Funding Categories'!$A$3:$A$23,'Funding Categories'!$C$3:$C$23),E18*G18,IF(F18-(SUMIFS($F$6:F18,$I$6:I18,I18)-_xlfn.XLOOKUP(I18,'Funding Categories'!$A$3:$A$23,'Funding Categories'!$C$3:$C$23))&lt;=0,"CAPPED OUT",F18-(SUMIFS($F$6:F18,$I$6:I18,I18)-_xlfn.XLOOKUP(I18,'Funding Categories'!$A$3:$A$23,'Funding Categories'!$C$3:$C$23)))),""))</f>
        <v/>
      </c>
      <c r="I18" s="177"/>
      <c r="J18" s="62"/>
      <c r="K18" s="29"/>
    </row>
    <row r="19" spans="1:11" x14ac:dyDescent="0.2">
      <c r="A19" s="29" t="str">
        <f>IF(OR(D19="",E19=""),"",COUNTA($E$6:$E19))</f>
        <v/>
      </c>
      <c r="B19" s="19"/>
      <c r="F19" s="22" t="str">
        <f t="shared" si="0"/>
        <v/>
      </c>
      <c r="G19" s="32" t="str">
        <f t="shared" si="1"/>
        <v/>
      </c>
      <c r="H19" s="23" t="str">
        <f>IF(I19="Not Approved",0,IFERROR(IF(SUMIFS($F$6:F19,$I$6:I19,I19)&lt;=_xlfn.XLOOKUP(I19,'Funding Categories'!$A$3:$A$23,'Funding Categories'!$C$3:$C$23),E19*G19,IF(F19-(SUMIFS($F$6:F19,$I$6:I19,I19)-_xlfn.XLOOKUP(I19,'Funding Categories'!$A$3:$A$23,'Funding Categories'!$C$3:$C$23))&lt;=0,"CAPPED OUT",F19-(SUMIFS($F$6:F19,$I$6:I19,I19)-_xlfn.XLOOKUP(I19,'Funding Categories'!$A$3:$A$23,'Funding Categories'!$C$3:$C$23)))),""))</f>
        <v/>
      </c>
      <c r="I19" s="177"/>
      <c r="J19" s="62"/>
      <c r="K19" s="29"/>
    </row>
    <row r="20" spans="1:11" x14ac:dyDescent="0.2">
      <c r="A20" s="29" t="str">
        <f>IF(OR(D20="",E20=""),"",COUNTA($E$6:$E20))</f>
        <v/>
      </c>
      <c r="B20" s="19"/>
      <c r="F20" s="22" t="str">
        <f t="shared" si="0"/>
        <v/>
      </c>
      <c r="G20" s="32" t="str">
        <f t="shared" si="1"/>
        <v/>
      </c>
      <c r="H20" s="23" t="str">
        <f>IF(I20="Not Approved",0,IFERROR(IF(SUMIFS($F$6:F20,$I$6:I20,I20)&lt;=_xlfn.XLOOKUP(I20,'Funding Categories'!$A$3:$A$23,'Funding Categories'!$C$3:$C$23),E20*G20,IF(F20-(SUMIFS($F$6:F20,$I$6:I20,I20)-_xlfn.XLOOKUP(I20,'Funding Categories'!$A$3:$A$23,'Funding Categories'!$C$3:$C$23))&lt;=0,"CAPPED OUT",F20-(SUMIFS($F$6:F20,$I$6:I20,I20)-_xlfn.XLOOKUP(I20,'Funding Categories'!$A$3:$A$23,'Funding Categories'!$C$3:$C$23)))),""))</f>
        <v/>
      </c>
      <c r="I20" s="177"/>
      <c r="J20" s="62"/>
      <c r="K20" s="29"/>
    </row>
    <row r="21" spans="1:11" x14ac:dyDescent="0.2">
      <c r="A21" s="29" t="str">
        <f>IF(OR(D21="",E21=""),"",COUNTA($E$6:$E21))</f>
        <v/>
      </c>
      <c r="B21" s="19"/>
      <c r="F21" s="22" t="str">
        <f t="shared" si="0"/>
        <v/>
      </c>
      <c r="G21" s="32" t="str">
        <f t="shared" si="1"/>
        <v/>
      </c>
      <c r="H21" s="23" t="str">
        <f>IF(I21="Not Approved",0,IFERROR(IF(SUMIFS($F$6:F21,$I$6:I21,I21)&lt;=_xlfn.XLOOKUP(I21,'Funding Categories'!$A$3:$A$23,'Funding Categories'!$C$3:$C$23),E21*G21,IF(F21-(SUMIFS($F$6:F21,$I$6:I21,I21)-_xlfn.XLOOKUP(I21,'Funding Categories'!$A$3:$A$23,'Funding Categories'!$C$3:$C$23))&lt;=0,"CAPPED OUT",F21-(SUMIFS($F$6:F21,$I$6:I21,I21)-_xlfn.XLOOKUP(I21,'Funding Categories'!$A$3:$A$23,'Funding Categories'!$C$3:$C$23)))),""))</f>
        <v/>
      </c>
      <c r="I21" s="177"/>
      <c r="J21" s="62"/>
      <c r="K21" s="29"/>
    </row>
    <row r="22" spans="1:11" x14ac:dyDescent="0.2">
      <c r="A22" s="29" t="str">
        <f>IF(OR(D22="",E22=""),"",COUNTA($E$6:$E22))</f>
        <v/>
      </c>
      <c r="B22" s="19"/>
      <c r="F22" s="22" t="str">
        <f t="shared" si="0"/>
        <v/>
      </c>
      <c r="G22" s="32" t="str">
        <f t="shared" si="1"/>
        <v/>
      </c>
      <c r="H22" s="23" t="str">
        <f>IF(I22="Not Approved",0,IFERROR(IF(SUMIFS($F$6:F22,$I$6:I22,I22)&lt;=_xlfn.XLOOKUP(I22,'Funding Categories'!$A$3:$A$23,'Funding Categories'!$C$3:$C$23),E22*G22,IF(F22-(SUMIFS($F$6:F22,$I$6:I22,I22)-_xlfn.XLOOKUP(I22,'Funding Categories'!$A$3:$A$23,'Funding Categories'!$C$3:$C$23))&lt;=0,"CAPPED OUT",F22-(SUMIFS($F$6:F22,$I$6:I22,I22)-_xlfn.XLOOKUP(I22,'Funding Categories'!$A$3:$A$23,'Funding Categories'!$C$3:$C$23)))),""))</f>
        <v/>
      </c>
      <c r="I22" s="177"/>
      <c r="J22" s="62"/>
      <c r="K22" s="29"/>
    </row>
    <row r="23" spans="1:11" x14ac:dyDescent="0.2">
      <c r="A23" s="29" t="str">
        <f>IF(OR(D23="",E23=""),"",COUNTA($E$6:$E23))</f>
        <v/>
      </c>
      <c r="B23" s="19"/>
      <c r="F23" s="22" t="str">
        <f t="shared" si="0"/>
        <v/>
      </c>
      <c r="G23" s="32" t="str">
        <f t="shared" si="1"/>
        <v/>
      </c>
      <c r="H23" s="23" t="str">
        <f>IF(I23="Not Approved",0,IFERROR(IF(SUMIFS($F$6:F23,$I$6:I23,I23)&lt;=_xlfn.XLOOKUP(I23,'Funding Categories'!$A$3:$A$23,'Funding Categories'!$C$3:$C$23),E23*G23,IF(F23-(SUMIFS($F$6:F23,$I$6:I23,I23)-_xlfn.XLOOKUP(I23,'Funding Categories'!$A$3:$A$23,'Funding Categories'!$C$3:$C$23))&lt;=0,"CAPPED OUT",F23-(SUMIFS($F$6:F23,$I$6:I23,I23)-_xlfn.XLOOKUP(I23,'Funding Categories'!$A$3:$A$23,'Funding Categories'!$C$3:$C$23)))),""))</f>
        <v/>
      </c>
      <c r="I23" s="177"/>
      <c r="J23" s="62"/>
      <c r="K23" s="29"/>
    </row>
    <row r="24" spans="1:11" x14ac:dyDescent="0.2">
      <c r="A24" s="29" t="str">
        <f>IF(OR(D24="",E24=""),"",COUNTA($E$6:$E24))</f>
        <v/>
      </c>
      <c r="B24" s="19"/>
      <c r="F24" s="22" t="str">
        <f t="shared" si="0"/>
        <v/>
      </c>
      <c r="G24" s="32" t="str">
        <f t="shared" si="1"/>
        <v/>
      </c>
      <c r="H24" s="23" t="str">
        <f>IF(I24="Not Approved",0,IFERROR(IF(SUMIFS($F$6:F24,$I$6:I24,I24)&lt;=_xlfn.XLOOKUP(I24,'Funding Categories'!$A$3:$A$23,'Funding Categories'!$C$3:$C$23),E24*G24,IF(F24-(SUMIFS($F$6:F24,$I$6:I24,I24)-_xlfn.XLOOKUP(I24,'Funding Categories'!$A$3:$A$23,'Funding Categories'!$C$3:$C$23))&lt;=0,"CAPPED OUT",F24-(SUMIFS($F$6:F24,$I$6:I24,I24)-_xlfn.XLOOKUP(I24,'Funding Categories'!$A$3:$A$23,'Funding Categories'!$C$3:$C$23)))),""))</f>
        <v/>
      </c>
      <c r="I24" s="177"/>
      <c r="J24" s="62"/>
      <c r="K24" s="29"/>
    </row>
    <row r="25" spans="1:11" x14ac:dyDescent="0.2">
      <c r="A25" s="29" t="str">
        <f>IF(OR(D25="",E25=""),"",COUNTA($E$6:$E25))</f>
        <v/>
      </c>
      <c r="B25" s="19"/>
      <c r="F25" s="22" t="str">
        <f t="shared" si="0"/>
        <v/>
      </c>
      <c r="G25" s="32" t="str">
        <f t="shared" si="1"/>
        <v/>
      </c>
      <c r="H25" s="23" t="str">
        <f>IF(I25="Not Approved",0,IFERROR(IF(SUMIFS($F$6:F25,$I$6:I25,I25)&lt;=_xlfn.XLOOKUP(I25,'Funding Categories'!$A$3:$A$23,'Funding Categories'!$C$3:$C$23),E25*G25,IF(F25-(SUMIFS($F$6:F25,$I$6:I25,I25)-_xlfn.XLOOKUP(I25,'Funding Categories'!$A$3:$A$23,'Funding Categories'!$C$3:$C$23))&lt;=0,"CAPPED OUT",F25-(SUMIFS($F$6:F25,$I$6:I25,I25)-_xlfn.XLOOKUP(I25,'Funding Categories'!$A$3:$A$23,'Funding Categories'!$C$3:$C$23)))),""))</f>
        <v/>
      </c>
      <c r="I25" s="177"/>
      <c r="J25" s="62"/>
      <c r="K25" s="29"/>
    </row>
    <row r="26" spans="1:11" x14ac:dyDescent="0.2">
      <c r="A26" s="29" t="str">
        <f>IF(OR(D26="",E26=""),"",COUNTA($E$6:$E26))</f>
        <v/>
      </c>
      <c r="B26" s="19"/>
      <c r="F26" s="22" t="str">
        <f t="shared" si="0"/>
        <v/>
      </c>
      <c r="G26" s="32" t="str">
        <f t="shared" si="1"/>
        <v/>
      </c>
      <c r="H26" s="23" t="str">
        <f>IF(I26="Not Approved",0,IFERROR(IF(SUMIFS($F$6:F26,$I$6:I26,I26)&lt;=_xlfn.XLOOKUP(I26,'Funding Categories'!$A$3:$A$23,'Funding Categories'!$C$3:$C$23),E26*G26,IF(F26-(SUMIFS($F$6:F26,$I$6:I26,I26)-_xlfn.XLOOKUP(I26,'Funding Categories'!$A$3:$A$23,'Funding Categories'!$C$3:$C$23))&lt;=0,"CAPPED OUT",F26-(SUMIFS($F$6:F26,$I$6:I26,I26)-_xlfn.XLOOKUP(I26,'Funding Categories'!$A$3:$A$23,'Funding Categories'!$C$3:$C$23)))),""))</f>
        <v/>
      </c>
      <c r="I26" s="177"/>
      <c r="J26" s="62"/>
      <c r="K26" s="29"/>
    </row>
    <row r="27" spans="1:11" x14ac:dyDescent="0.2">
      <c r="A27" s="29" t="str">
        <f>IF(OR(D27="",E27=""),"",COUNTA($E$6:$E27))</f>
        <v/>
      </c>
      <c r="B27" s="19"/>
      <c r="F27" s="22" t="str">
        <f t="shared" si="0"/>
        <v/>
      </c>
      <c r="G27" s="32" t="str">
        <f t="shared" si="1"/>
        <v/>
      </c>
      <c r="H27" s="23" t="str">
        <f>IF(I27="Not Approved",0,IFERROR(IF(SUMIFS($F$6:F27,$I$6:I27,I27)&lt;=_xlfn.XLOOKUP(I27,'Funding Categories'!$A$3:$A$23,'Funding Categories'!$C$3:$C$23),E27*G27,IF(F27-(SUMIFS($F$6:F27,$I$6:I27,I27)-_xlfn.XLOOKUP(I27,'Funding Categories'!$A$3:$A$23,'Funding Categories'!$C$3:$C$23))&lt;=0,"CAPPED OUT",F27-(SUMIFS($F$6:F27,$I$6:I27,I27)-_xlfn.XLOOKUP(I27,'Funding Categories'!$A$3:$A$23,'Funding Categories'!$C$3:$C$23)))),""))</f>
        <v/>
      </c>
      <c r="I27" s="177"/>
      <c r="J27" s="62"/>
      <c r="K27" s="29"/>
    </row>
    <row r="28" spans="1:11" x14ac:dyDescent="0.2">
      <c r="A28" s="29" t="str">
        <f>IF(OR(D28="",E28=""),"",COUNTA($E$6:$E28))</f>
        <v/>
      </c>
      <c r="B28" s="19"/>
      <c r="F28" s="22" t="str">
        <f t="shared" si="0"/>
        <v/>
      </c>
      <c r="G28" s="32" t="str">
        <f t="shared" si="1"/>
        <v/>
      </c>
      <c r="H28" s="23" t="str">
        <f>IF(I28="Not Approved",0,IFERROR(IF(SUMIFS($F$6:F28,$I$6:I28,I28)&lt;=_xlfn.XLOOKUP(I28,'Funding Categories'!$A$3:$A$23,'Funding Categories'!$C$3:$C$23),E28*G28,IF(F28-(SUMIFS($F$6:F28,$I$6:I28,I28)-_xlfn.XLOOKUP(I28,'Funding Categories'!$A$3:$A$23,'Funding Categories'!$C$3:$C$23))&lt;=0,"CAPPED OUT",F28-(SUMIFS($F$6:F28,$I$6:I28,I28)-_xlfn.XLOOKUP(I28,'Funding Categories'!$A$3:$A$23,'Funding Categories'!$C$3:$C$23)))),""))</f>
        <v/>
      </c>
      <c r="I28" s="177"/>
      <c r="J28" s="62"/>
      <c r="K28" s="29"/>
    </row>
    <row r="29" spans="1:11" x14ac:dyDescent="0.2">
      <c r="A29" s="29" t="str">
        <f>IF(OR(D29="",E29=""),"",COUNTA($E$6:$E29))</f>
        <v/>
      </c>
      <c r="B29" s="19"/>
      <c r="F29" s="22" t="str">
        <f t="shared" si="0"/>
        <v/>
      </c>
      <c r="G29" s="32" t="str">
        <f t="shared" si="1"/>
        <v/>
      </c>
      <c r="H29" s="23" t="str">
        <f>IF(I29="Not Approved",0,IFERROR(IF(SUMIFS($F$6:F29,$I$6:I29,I29)&lt;=_xlfn.XLOOKUP(I29,'Funding Categories'!$A$3:$A$23,'Funding Categories'!$C$3:$C$23),E29*G29,IF(F29-(SUMIFS($F$6:F29,$I$6:I29,I29)-_xlfn.XLOOKUP(I29,'Funding Categories'!$A$3:$A$23,'Funding Categories'!$C$3:$C$23))&lt;=0,"CAPPED OUT",F29-(SUMIFS($F$6:F29,$I$6:I29,I29)-_xlfn.XLOOKUP(I29,'Funding Categories'!$A$3:$A$23,'Funding Categories'!$C$3:$C$23)))),""))</f>
        <v/>
      </c>
      <c r="I29" s="177"/>
      <c r="J29" s="62"/>
      <c r="K29" s="29"/>
    </row>
    <row r="30" spans="1:11" x14ac:dyDescent="0.2">
      <c r="A30" s="29" t="str">
        <f>IF(OR(D30="",E30=""),"",COUNTA($E$6:$E30))</f>
        <v/>
      </c>
      <c r="B30" s="19"/>
      <c r="F30" s="22" t="str">
        <f t="shared" si="0"/>
        <v/>
      </c>
      <c r="G30" s="32" t="str">
        <f t="shared" si="1"/>
        <v/>
      </c>
      <c r="H30" s="23" t="str">
        <f>IF(I30="Not Approved",0,IFERROR(IF(SUMIFS($F$6:F30,$I$6:I30,I30)&lt;=_xlfn.XLOOKUP(I30,'Funding Categories'!$A$3:$A$23,'Funding Categories'!$C$3:$C$23),E30*G30,IF(F30-(SUMIFS($F$6:F30,$I$6:I30,I30)-_xlfn.XLOOKUP(I30,'Funding Categories'!$A$3:$A$23,'Funding Categories'!$C$3:$C$23))&lt;=0,"CAPPED OUT",F30-(SUMIFS($F$6:F30,$I$6:I30,I30)-_xlfn.XLOOKUP(I30,'Funding Categories'!$A$3:$A$23,'Funding Categories'!$C$3:$C$23)))),""))</f>
        <v/>
      </c>
      <c r="I30" s="177"/>
      <c r="J30" s="62"/>
      <c r="K30" s="29"/>
    </row>
    <row r="31" spans="1:11" x14ac:dyDescent="0.2">
      <c r="A31" s="29" t="str">
        <f>IF(OR(D31="",E31=""),"",COUNTA($E$6:$E31))</f>
        <v/>
      </c>
      <c r="B31" s="19"/>
      <c r="F31" s="22" t="str">
        <f t="shared" si="0"/>
        <v/>
      </c>
      <c r="G31" s="32" t="str">
        <f t="shared" si="1"/>
        <v/>
      </c>
      <c r="H31" s="23" t="str">
        <f>IF(I31="Not Approved",0,IFERROR(IF(SUMIFS($F$6:F31,$I$6:I31,I31)&lt;=_xlfn.XLOOKUP(I31,'Funding Categories'!$A$3:$A$23,'Funding Categories'!$C$3:$C$23),E31*G31,IF(F31-(SUMIFS($F$6:F31,$I$6:I31,I31)-_xlfn.XLOOKUP(I31,'Funding Categories'!$A$3:$A$23,'Funding Categories'!$C$3:$C$23))&lt;=0,"CAPPED OUT",F31-(SUMIFS($F$6:F31,$I$6:I31,I31)-_xlfn.XLOOKUP(I31,'Funding Categories'!$A$3:$A$23,'Funding Categories'!$C$3:$C$23)))),""))</f>
        <v/>
      </c>
      <c r="I31" s="177"/>
      <c r="J31" s="62"/>
      <c r="K31" s="29"/>
    </row>
    <row r="32" spans="1:11" x14ac:dyDescent="0.2">
      <c r="A32" s="29" t="str">
        <f>IF(OR(D32="",E32=""),"",COUNTA($E$6:$E32))</f>
        <v/>
      </c>
      <c r="B32" s="19"/>
      <c r="F32" s="22" t="str">
        <f t="shared" si="0"/>
        <v/>
      </c>
      <c r="G32" s="32" t="str">
        <f t="shared" si="1"/>
        <v/>
      </c>
      <c r="H32" s="23" t="str">
        <f>IF(I32="Not Approved",0,IFERROR(IF(SUMIFS($F$6:F32,$I$6:I32,I32)&lt;=_xlfn.XLOOKUP(I32,'Funding Categories'!$A$3:$A$23,'Funding Categories'!$C$3:$C$23),E32*G32,IF(F32-(SUMIFS($F$6:F32,$I$6:I32,I32)-_xlfn.XLOOKUP(I32,'Funding Categories'!$A$3:$A$23,'Funding Categories'!$C$3:$C$23))&lt;=0,"CAPPED OUT",F32-(SUMIFS($F$6:F32,$I$6:I32,I32)-_xlfn.XLOOKUP(I32,'Funding Categories'!$A$3:$A$23,'Funding Categories'!$C$3:$C$23)))),""))</f>
        <v/>
      </c>
      <c r="I32" s="177"/>
      <c r="J32" s="62"/>
      <c r="K32" s="29"/>
    </row>
    <row r="33" spans="1:11" x14ac:dyDescent="0.2">
      <c r="A33" s="29" t="str">
        <f>IF(OR(D33="",E33=""),"",COUNTA($E$6:$E33))</f>
        <v/>
      </c>
      <c r="B33" s="19"/>
      <c r="F33" s="22" t="str">
        <f t="shared" si="0"/>
        <v/>
      </c>
      <c r="G33" s="32" t="str">
        <f t="shared" si="1"/>
        <v/>
      </c>
      <c r="H33" s="23" t="str">
        <f>IF(I33="Not Approved",0,IFERROR(IF(SUMIFS($F$6:F33,$I$6:I33,I33)&lt;=_xlfn.XLOOKUP(I33,'Funding Categories'!$A$3:$A$23,'Funding Categories'!$C$3:$C$23),E33*G33,IF(F33-(SUMIFS($F$6:F33,$I$6:I33,I33)-_xlfn.XLOOKUP(I33,'Funding Categories'!$A$3:$A$23,'Funding Categories'!$C$3:$C$23))&lt;=0,"CAPPED OUT",F33-(SUMIFS($F$6:F33,$I$6:I33,I33)-_xlfn.XLOOKUP(I33,'Funding Categories'!$A$3:$A$23,'Funding Categories'!$C$3:$C$23)))),""))</f>
        <v/>
      </c>
      <c r="I33" s="177"/>
      <c r="J33" s="62"/>
      <c r="K33" s="29"/>
    </row>
    <row r="34" spans="1:11" x14ac:dyDescent="0.2">
      <c r="A34" s="29" t="str">
        <f>IF(OR(D34="",E34=""),"",COUNTA($E$6:$E34))</f>
        <v/>
      </c>
      <c r="B34" s="19"/>
      <c r="F34" s="22" t="str">
        <f t="shared" si="0"/>
        <v/>
      </c>
      <c r="G34" s="32" t="str">
        <f t="shared" si="1"/>
        <v/>
      </c>
      <c r="H34" s="23" t="str">
        <f>IF(I34="Not Approved",0,IFERROR(IF(SUMIFS($F$6:F34,$I$6:I34,I34)&lt;=_xlfn.XLOOKUP(I34,'Funding Categories'!$A$3:$A$23,'Funding Categories'!$C$3:$C$23),E34*G34,IF(F34-(SUMIFS($F$6:F34,$I$6:I34,I34)-_xlfn.XLOOKUP(I34,'Funding Categories'!$A$3:$A$23,'Funding Categories'!$C$3:$C$23))&lt;=0,"CAPPED OUT",F34-(SUMIFS($F$6:F34,$I$6:I34,I34)-_xlfn.XLOOKUP(I34,'Funding Categories'!$A$3:$A$23,'Funding Categories'!$C$3:$C$23)))),""))</f>
        <v/>
      </c>
      <c r="I34" s="177"/>
      <c r="J34" s="62"/>
      <c r="K34" s="29"/>
    </row>
    <row r="35" spans="1:11" x14ac:dyDescent="0.2">
      <c r="A35" s="29" t="str">
        <f>IF(OR(D35="",E35=""),"",COUNTA($E$6:$E35))</f>
        <v/>
      </c>
      <c r="B35" s="19"/>
      <c r="F35" s="22" t="str">
        <f t="shared" si="0"/>
        <v/>
      </c>
      <c r="G35" s="32" t="str">
        <f t="shared" si="1"/>
        <v/>
      </c>
      <c r="H35" s="23" t="str">
        <f>IF(I35="Not Approved",0,IFERROR(IF(SUMIFS($F$6:F35,$I$6:I35,I35)&lt;=_xlfn.XLOOKUP(I35,'Funding Categories'!$A$3:$A$23,'Funding Categories'!$C$3:$C$23),E35*G35,IF(F35-(SUMIFS($F$6:F35,$I$6:I35,I35)-_xlfn.XLOOKUP(I35,'Funding Categories'!$A$3:$A$23,'Funding Categories'!$C$3:$C$23))&lt;=0,"CAPPED OUT",F35-(SUMIFS($F$6:F35,$I$6:I35,I35)-_xlfn.XLOOKUP(I35,'Funding Categories'!$A$3:$A$23,'Funding Categories'!$C$3:$C$23)))),""))</f>
        <v/>
      </c>
      <c r="I35" s="177"/>
      <c r="J35" s="62"/>
      <c r="K35" s="29"/>
    </row>
    <row r="36" spans="1:11" x14ac:dyDescent="0.2">
      <c r="A36" s="29" t="str">
        <f>IF(OR(D36="",E36=""),"",COUNTA($E$6:$E36))</f>
        <v/>
      </c>
      <c r="B36" s="19"/>
      <c r="F36" s="22" t="str">
        <f t="shared" si="0"/>
        <v/>
      </c>
      <c r="G36" s="32" t="str">
        <f t="shared" si="1"/>
        <v/>
      </c>
      <c r="H36" s="23" t="str">
        <f>IF(I36="Not Approved",0,IFERROR(IF(SUMIFS($F$6:F36,$I$6:I36,I36)&lt;=_xlfn.XLOOKUP(I36,'Funding Categories'!$A$3:$A$23,'Funding Categories'!$C$3:$C$23),E36*G36,IF(F36-(SUMIFS($F$6:F36,$I$6:I36,I36)-_xlfn.XLOOKUP(I36,'Funding Categories'!$A$3:$A$23,'Funding Categories'!$C$3:$C$23))&lt;=0,"CAPPED OUT",F36-(SUMIFS($F$6:F36,$I$6:I36,I36)-_xlfn.XLOOKUP(I36,'Funding Categories'!$A$3:$A$23,'Funding Categories'!$C$3:$C$23)))),""))</f>
        <v/>
      </c>
      <c r="I36" s="177"/>
      <c r="J36" s="62"/>
      <c r="K36" s="29"/>
    </row>
    <row r="37" spans="1:11" x14ac:dyDescent="0.2">
      <c r="A37" s="29" t="str">
        <f>IF(OR(D37="",E37=""),"",COUNTA($E$6:$E37))</f>
        <v/>
      </c>
      <c r="B37" s="19"/>
      <c r="F37" s="22" t="str">
        <f t="shared" si="0"/>
        <v/>
      </c>
      <c r="G37" s="32" t="str">
        <f t="shared" si="1"/>
        <v/>
      </c>
      <c r="H37" s="23" t="str">
        <f>IF(I37="Not Approved",0,IFERROR(IF(SUMIFS($F$6:F37,$I$6:I37,I37)&lt;=_xlfn.XLOOKUP(I37,'Funding Categories'!$A$3:$A$23,'Funding Categories'!$C$3:$C$23),E37*G37,IF(F37-(SUMIFS($F$6:F37,$I$6:I37,I37)-_xlfn.XLOOKUP(I37,'Funding Categories'!$A$3:$A$23,'Funding Categories'!$C$3:$C$23))&lt;=0,"CAPPED OUT",F37-(SUMIFS($F$6:F37,$I$6:I37,I37)-_xlfn.XLOOKUP(I37,'Funding Categories'!$A$3:$A$23,'Funding Categories'!$C$3:$C$23)))),""))</f>
        <v/>
      </c>
      <c r="I37" s="177"/>
      <c r="J37" s="62"/>
      <c r="K37" s="29"/>
    </row>
    <row r="38" spans="1:11" x14ac:dyDescent="0.2">
      <c r="A38" s="29" t="str">
        <f>IF(OR(D38="",E38=""),"",COUNTA($E$6:$E38))</f>
        <v/>
      </c>
      <c r="B38" s="19"/>
      <c r="F38" s="22" t="str">
        <f t="shared" si="0"/>
        <v/>
      </c>
      <c r="G38" s="32" t="str">
        <f t="shared" ref="G38:G69" si="2">IF(I38="","",IF(I38="Not Approved",0,IF(AND(I38="T-Shirts",D38&gt;TShirtsMaxQuant),TShirtsMaxQuant,D38)))</f>
        <v/>
      </c>
      <c r="H38" s="23" t="str">
        <f>IF(I38="Not Approved",0,IFERROR(IF(SUMIFS($F$6:F38,$I$6:I38,I38)&lt;=_xlfn.XLOOKUP(I38,'Funding Categories'!$A$3:$A$23,'Funding Categories'!$C$3:$C$23),E38*G38,IF(F38-(SUMIFS($F$6:F38,$I$6:I38,I38)-_xlfn.XLOOKUP(I38,'Funding Categories'!$A$3:$A$23,'Funding Categories'!$C$3:$C$23))&lt;=0,"CAPPED OUT",F38-(SUMIFS($F$6:F38,$I$6:I38,I38)-_xlfn.XLOOKUP(I38,'Funding Categories'!$A$3:$A$23,'Funding Categories'!$C$3:$C$23)))),""))</f>
        <v/>
      </c>
      <c r="I38" s="177"/>
      <c r="J38" s="62"/>
      <c r="K38" s="29"/>
    </row>
    <row r="39" spans="1:11" x14ac:dyDescent="0.2">
      <c r="A39" s="29" t="str">
        <f>IF(OR(D39="",E39=""),"",COUNTA($E$6:$E39))</f>
        <v/>
      </c>
      <c r="B39" s="19"/>
      <c r="F39" s="22" t="str">
        <f t="shared" si="0"/>
        <v/>
      </c>
      <c r="G39" s="32" t="str">
        <f t="shared" si="2"/>
        <v/>
      </c>
      <c r="H39" s="23" t="str">
        <f>IF(I39="Not Approved",0,IFERROR(IF(SUMIFS($F$6:F39,$I$6:I39,I39)&lt;=_xlfn.XLOOKUP(I39,'Funding Categories'!$A$3:$A$23,'Funding Categories'!$C$3:$C$23),E39*G39,IF(F39-(SUMIFS($F$6:F39,$I$6:I39,I39)-_xlfn.XLOOKUP(I39,'Funding Categories'!$A$3:$A$23,'Funding Categories'!$C$3:$C$23))&lt;=0,"CAPPED OUT",F39-(SUMIFS($F$6:F39,$I$6:I39,I39)-_xlfn.XLOOKUP(I39,'Funding Categories'!$A$3:$A$23,'Funding Categories'!$C$3:$C$23)))),""))</f>
        <v/>
      </c>
      <c r="I39" s="177"/>
      <c r="J39" s="62"/>
      <c r="K39" s="29"/>
    </row>
    <row r="40" spans="1:11" x14ac:dyDescent="0.2">
      <c r="A40" s="29" t="str">
        <f>IF(OR(D40="",E40=""),"",COUNTA($E$6:$E40))</f>
        <v/>
      </c>
      <c r="B40" s="19"/>
      <c r="F40" s="22" t="str">
        <f t="shared" si="0"/>
        <v/>
      </c>
      <c r="G40" s="32" t="str">
        <f t="shared" si="2"/>
        <v/>
      </c>
      <c r="H40" s="23" t="str">
        <f>IF(I40="Not Approved",0,IFERROR(IF(SUMIFS($F$6:F40,$I$6:I40,I40)&lt;=_xlfn.XLOOKUP(I40,'Funding Categories'!$A$3:$A$23,'Funding Categories'!$C$3:$C$23),E40*G40,IF(F40-(SUMIFS($F$6:F40,$I$6:I40,I40)-_xlfn.XLOOKUP(I40,'Funding Categories'!$A$3:$A$23,'Funding Categories'!$C$3:$C$23))&lt;=0,"CAPPED OUT",F40-(SUMIFS($F$6:F40,$I$6:I40,I40)-_xlfn.XLOOKUP(I40,'Funding Categories'!$A$3:$A$23,'Funding Categories'!$C$3:$C$23)))),""))</f>
        <v/>
      </c>
      <c r="I40" s="177"/>
      <c r="J40" s="62"/>
      <c r="K40" s="29"/>
    </row>
    <row r="41" spans="1:11" x14ac:dyDescent="0.2">
      <c r="A41" s="29" t="str">
        <f>IF(OR(D41="",E41=""),"",COUNTA($E$6:$E41))</f>
        <v/>
      </c>
      <c r="B41" s="19"/>
      <c r="F41" s="22" t="str">
        <f t="shared" si="0"/>
        <v/>
      </c>
      <c r="G41" s="32" t="str">
        <f t="shared" si="2"/>
        <v/>
      </c>
      <c r="H41" s="23" t="str">
        <f>IF(I41="Not Approved",0,IFERROR(IF(SUMIFS($F$6:F41,$I$6:I41,I41)&lt;=_xlfn.XLOOKUP(I41,'Funding Categories'!$A$3:$A$23,'Funding Categories'!$C$3:$C$23),E41*G41,IF(F41-(SUMIFS($F$6:F41,$I$6:I41,I41)-_xlfn.XLOOKUP(I41,'Funding Categories'!$A$3:$A$23,'Funding Categories'!$C$3:$C$23))&lt;=0,"CAPPED OUT",F41-(SUMIFS($F$6:F41,$I$6:I41,I41)-_xlfn.XLOOKUP(I41,'Funding Categories'!$A$3:$A$23,'Funding Categories'!$C$3:$C$23)))),""))</f>
        <v/>
      </c>
      <c r="I41" s="177"/>
      <c r="J41" s="62"/>
      <c r="K41" s="29"/>
    </row>
    <row r="42" spans="1:11" x14ac:dyDescent="0.2">
      <c r="A42" s="29" t="str">
        <f>IF(OR(D42="",E42=""),"",COUNTA($E$6:$E42))</f>
        <v/>
      </c>
      <c r="B42" s="19"/>
      <c r="F42" s="22" t="str">
        <f t="shared" si="0"/>
        <v/>
      </c>
      <c r="G42" s="32" t="str">
        <f t="shared" si="2"/>
        <v/>
      </c>
      <c r="H42" s="23" t="str">
        <f>IF(I42="Not Approved",0,IFERROR(IF(SUMIFS($F$6:F42,$I$6:I42,I42)&lt;=_xlfn.XLOOKUP(I42,'Funding Categories'!$A$3:$A$23,'Funding Categories'!$C$3:$C$23),E42*G42,IF(F42-(SUMIFS($F$6:F42,$I$6:I42,I42)-_xlfn.XLOOKUP(I42,'Funding Categories'!$A$3:$A$23,'Funding Categories'!$C$3:$C$23))&lt;=0,"CAPPED OUT",F42-(SUMIFS($F$6:F42,$I$6:I42,I42)-_xlfn.XLOOKUP(I42,'Funding Categories'!$A$3:$A$23,'Funding Categories'!$C$3:$C$23)))),""))</f>
        <v/>
      </c>
      <c r="I42" s="177"/>
      <c r="J42" s="62"/>
      <c r="K42" s="29"/>
    </row>
    <row r="43" spans="1:11" x14ac:dyDescent="0.2">
      <c r="A43" s="29" t="str">
        <f>IF(OR(D43="",E43=""),"",COUNTA($E$6:$E43))</f>
        <v/>
      </c>
      <c r="B43" s="19"/>
      <c r="F43" s="22" t="str">
        <f t="shared" si="0"/>
        <v/>
      </c>
      <c r="G43" s="32" t="str">
        <f t="shared" si="2"/>
        <v/>
      </c>
      <c r="H43" s="23" t="str">
        <f>IF(I43="Not Approved",0,IFERROR(IF(SUMIFS($F$6:F43,$I$6:I43,I43)&lt;=_xlfn.XLOOKUP(I43,'Funding Categories'!$A$3:$A$23,'Funding Categories'!$C$3:$C$23),E43*G43,IF(F43-(SUMIFS($F$6:F43,$I$6:I43,I43)-_xlfn.XLOOKUP(I43,'Funding Categories'!$A$3:$A$23,'Funding Categories'!$C$3:$C$23))&lt;=0,"CAPPED OUT",F43-(SUMIFS($F$6:F43,$I$6:I43,I43)-_xlfn.XLOOKUP(I43,'Funding Categories'!$A$3:$A$23,'Funding Categories'!$C$3:$C$23)))),""))</f>
        <v/>
      </c>
      <c r="I43" s="177"/>
      <c r="J43" s="62"/>
      <c r="K43" s="29"/>
    </row>
    <row r="44" spans="1:11" x14ac:dyDescent="0.2">
      <c r="A44" s="29" t="str">
        <f>IF(OR(D44="",E44=""),"",COUNTA($E$6:$E44))</f>
        <v/>
      </c>
      <c r="B44" s="19"/>
      <c r="F44" s="22" t="str">
        <f t="shared" si="0"/>
        <v/>
      </c>
      <c r="G44" s="32" t="str">
        <f t="shared" si="2"/>
        <v/>
      </c>
      <c r="H44" s="23" t="str">
        <f>IF(I44="Not Approved",0,IFERROR(IF(SUMIFS($F$6:F44,$I$6:I44,I44)&lt;=_xlfn.XLOOKUP(I44,'Funding Categories'!$A$3:$A$23,'Funding Categories'!$C$3:$C$23),E44*G44,IF(F44-(SUMIFS($F$6:F44,$I$6:I44,I44)-_xlfn.XLOOKUP(I44,'Funding Categories'!$A$3:$A$23,'Funding Categories'!$C$3:$C$23))&lt;=0,"CAPPED OUT",F44-(SUMIFS($F$6:F44,$I$6:I44,I44)-_xlfn.XLOOKUP(I44,'Funding Categories'!$A$3:$A$23,'Funding Categories'!$C$3:$C$23)))),""))</f>
        <v/>
      </c>
      <c r="I44" s="177"/>
      <c r="J44" s="62"/>
      <c r="K44" s="29"/>
    </row>
    <row r="45" spans="1:11" x14ac:dyDescent="0.2">
      <c r="A45" s="29" t="str">
        <f>IF(OR(D45="",E45=""),"",COUNTA($E$6:$E45))</f>
        <v/>
      </c>
      <c r="B45" s="19"/>
      <c r="F45" s="22" t="str">
        <f t="shared" si="0"/>
        <v/>
      </c>
      <c r="G45" s="32" t="str">
        <f t="shared" si="2"/>
        <v/>
      </c>
      <c r="H45" s="23" t="str">
        <f>IF(I45="Not Approved",0,IFERROR(IF(SUMIFS($F$6:F45,$I$6:I45,I45)&lt;=_xlfn.XLOOKUP(I45,'Funding Categories'!$A$3:$A$23,'Funding Categories'!$C$3:$C$23),E45*G45,IF(F45-(SUMIFS($F$6:F45,$I$6:I45,I45)-_xlfn.XLOOKUP(I45,'Funding Categories'!$A$3:$A$23,'Funding Categories'!$C$3:$C$23))&lt;=0,"CAPPED OUT",F45-(SUMIFS($F$6:F45,$I$6:I45,I45)-_xlfn.XLOOKUP(I45,'Funding Categories'!$A$3:$A$23,'Funding Categories'!$C$3:$C$23)))),""))</f>
        <v/>
      </c>
      <c r="I45" s="177"/>
      <c r="J45" s="62"/>
      <c r="K45" s="29"/>
    </row>
    <row r="46" spans="1:11" x14ac:dyDescent="0.2">
      <c r="A46" s="29" t="str">
        <f>IF(OR(D46="",E46=""),"",COUNTA($E$6:$E46))</f>
        <v/>
      </c>
      <c r="B46" s="19"/>
      <c r="F46" s="22" t="str">
        <f t="shared" si="0"/>
        <v/>
      </c>
      <c r="G46" s="32" t="str">
        <f t="shared" si="2"/>
        <v/>
      </c>
      <c r="H46" s="23" t="str">
        <f>IF(I46="Not Approved",0,IFERROR(IF(SUMIFS($F$6:F46,$I$6:I46,I46)&lt;=_xlfn.XLOOKUP(I46,'Funding Categories'!$A$3:$A$23,'Funding Categories'!$C$3:$C$23),E46*G46,IF(F46-(SUMIFS($F$6:F46,$I$6:I46,I46)-_xlfn.XLOOKUP(I46,'Funding Categories'!$A$3:$A$23,'Funding Categories'!$C$3:$C$23))&lt;=0,"CAPPED OUT",F46-(SUMIFS($F$6:F46,$I$6:I46,I46)-_xlfn.XLOOKUP(I46,'Funding Categories'!$A$3:$A$23,'Funding Categories'!$C$3:$C$23)))),""))</f>
        <v/>
      </c>
      <c r="I46" s="177"/>
      <c r="J46" s="62"/>
      <c r="K46" s="29"/>
    </row>
    <row r="47" spans="1:11" x14ac:dyDescent="0.2">
      <c r="A47" s="29" t="str">
        <f>IF(OR(D47="",E47=""),"",COUNTA($E$6:$E47))</f>
        <v/>
      </c>
      <c r="B47" s="19"/>
      <c r="F47" s="22" t="str">
        <f t="shared" si="0"/>
        <v/>
      </c>
      <c r="G47" s="32" t="str">
        <f t="shared" si="2"/>
        <v/>
      </c>
      <c r="H47" s="23" t="str">
        <f>IF(I47="Not Approved",0,IFERROR(IF(SUMIFS($F$6:F47,$I$6:I47,I47)&lt;=_xlfn.XLOOKUP(I47,'Funding Categories'!$A$3:$A$23,'Funding Categories'!$C$3:$C$23),E47*G47,IF(F47-(SUMIFS($F$6:F47,$I$6:I47,I47)-_xlfn.XLOOKUP(I47,'Funding Categories'!$A$3:$A$23,'Funding Categories'!$C$3:$C$23))&lt;=0,"CAPPED OUT",F47-(SUMIFS($F$6:F47,$I$6:I47,I47)-_xlfn.XLOOKUP(I47,'Funding Categories'!$A$3:$A$23,'Funding Categories'!$C$3:$C$23)))),""))</f>
        <v/>
      </c>
      <c r="I47" s="177"/>
      <c r="J47" s="62"/>
      <c r="K47" s="29"/>
    </row>
    <row r="48" spans="1:11" x14ac:dyDescent="0.2">
      <c r="A48" s="29" t="str">
        <f>IF(OR(D48="",E48=""),"",COUNTA($E$6:$E48))</f>
        <v/>
      </c>
      <c r="B48" s="19"/>
      <c r="F48" s="22" t="str">
        <f t="shared" si="0"/>
        <v/>
      </c>
      <c r="G48" s="32" t="str">
        <f t="shared" si="2"/>
        <v/>
      </c>
      <c r="H48" s="23" t="str">
        <f>IF(I48="Not Approved",0,IFERROR(IF(SUMIFS($F$6:F48,$I$6:I48,I48)&lt;=_xlfn.XLOOKUP(I48,'Funding Categories'!$A$3:$A$23,'Funding Categories'!$C$3:$C$23),E48*G48,IF(F48-(SUMIFS($F$6:F48,$I$6:I48,I48)-_xlfn.XLOOKUP(I48,'Funding Categories'!$A$3:$A$23,'Funding Categories'!$C$3:$C$23))&lt;=0,"CAPPED OUT",F48-(SUMIFS($F$6:F48,$I$6:I48,I48)-_xlfn.XLOOKUP(I48,'Funding Categories'!$A$3:$A$23,'Funding Categories'!$C$3:$C$23)))),""))</f>
        <v/>
      </c>
      <c r="I48" s="177"/>
      <c r="J48" s="62"/>
      <c r="K48" s="29"/>
    </row>
    <row r="49" spans="1:11" x14ac:dyDescent="0.2">
      <c r="A49" s="29" t="str">
        <f>IF(OR(D49="",E49=""),"",COUNTA($E$6:$E49))</f>
        <v/>
      </c>
      <c r="B49" s="19"/>
      <c r="F49" s="22" t="str">
        <f t="shared" si="0"/>
        <v/>
      </c>
      <c r="G49" s="32" t="str">
        <f t="shared" si="2"/>
        <v/>
      </c>
      <c r="H49" s="23" t="str">
        <f>IF(I49="Not Approved",0,IFERROR(IF(SUMIFS($F$6:F49,$I$6:I49,I49)&lt;=_xlfn.XLOOKUP(I49,'Funding Categories'!$A$3:$A$23,'Funding Categories'!$C$3:$C$23),E49*G49,IF(F49-(SUMIFS($F$6:F49,$I$6:I49,I49)-_xlfn.XLOOKUP(I49,'Funding Categories'!$A$3:$A$23,'Funding Categories'!$C$3:$C$23))&lt;=0,"CAPPED OUT",F49-(SUMIFS($F$6:F49,$I$6:I49,I49)-_xlfn.XLOOKUP(I49,'Funding Categories'!$A$3:$A$23,'Funding Categories'!$C$3:$C$23)))),""))</f>
        <v/>
      </c>
      <c r="I49" s="177"/>
      <c r="J49" s="62"/>
      <c r="K49" s="29"/>
    </row>
    <row r="50" spans="1:11" x14ac:dyDescent="0.2">
      <c r="A50" s="29" t="str">
        <f>IF(OR(D50="",E50=""),"",COUNTA($E$6:$E50))</f>
        <v/>
      </c>
      <c r="B50" s="19"/>
      <c r="F50" s="22" t="str">
        <f t="shared" si="0"/>
        <v/>
      </c>
      <c r="G50" s="32" t="str">
        <f t="shared" si="2"/>
        <v/>
      </c>
      <c r="H50" s="23" t="str">
        <f>IF(I50="Not Approved",0,IFERROR(IF(SUMIFS($F$6:F50,$I$6:I50,I50)&lt;=_xlfn.XLOOKUP(I50,'Funding Categories'!$A$3:$A$23,'Funding Categories'!$C$3:$C$23),E50*G50,IF(F50-(SUMIFS($F$6:F50,$I$6:I50,I50)-_xlfn.XLOOKUP(I50,'Funding Categories'!$A$3:$A$23,'Funding Categories'!$C$3:$C$23))&lt;=0,"CAPPED OUT",F50-(SUMIFS($F$6:F50,$I$6:I50,I50)-_xlfn.XLOOKUP(I50,'Funding Categories'!$A$3:$A$23,'Funding Categories'!$C$3:$C$23)))),""))</f>
        <v/>
      </c>
      <c r="I50" s="177"/>
      <c r="J50" s="62"/>
      <c r="K50" s="29"/>
    </row>
    <row r="51" spans="1:11" x14ac:dyDescent="0.2">
      <c r="A51" s="29" t="str">
        <f>IF(OR(D51="",E51=""),"",COUNTA($E$6:$E51))</f>
        <v/>
      </c>
      <c r="B51" s="19"/>
      <c r="F51" s="22" t="str">
        <f t="shared" si="0"/>
        <v/>
      </c>
      <c r="G51" s="32" t="str">
        <f t="shared" si="2"/>
        <v/>
      </c>
      <c r="H51" s="23" t="str">
        <f>IF(I51="Not Approved",0,IFERROR(IF(SUMIFS($F$6:F51,$I$6:I51,I51)&lt;=_xlfn.XLOOKUP(I51,'Funding Categories'!$A$3:$A$23,'Funding Categories'!$C$3:$C$23),E51*G51,IF(F51-(SUMIFS($F$6:F51,$I$6:I51,I51)-_xlfn.XLOOKUP(I51,'Funding Categories'!$A$3:$A$23,'Funding Categories'!$C$3:$C$23))&lt;=0,"CAPPED OUT",F51-(SUMIFS($F$6:F51,$I$6:I51,I51)-_xlfn.XLOOKUP(I51,'Funding Categories'!$A$3:$A$23,'Funding Categories'!$C$3:$C$23)))),""))</f>
        <v/>
      </c>
      <c r="I51" s="177"/>
      <c r="J51" s="62"/>
      <c r="K51" s="29"/>
    </row>
    <row r="52" spans="1:11" x14ac:dyDescent="0.2">
      <c r="A52" s="29" t="str">
        <f>IF(OR(D52="",E52=""),"",COUNTA($E$6:$E52))</f>
        <v/>
      </c>
      <c r="B52" s="19"/>
      <c r="F52" s="22" t="str">
        <f t="shared" si="0"/>
        <v/>
      </c>
      <c r="G52" s="32" t="str">
        <f t="shared" si="2"/>
        <v/>
      </c>
      <c r="H52" s="23" t="str">
        <f>IF(I52="Not Approved",0,IFERROR(IF(SUMIFS($F$6:F52,$I$6:I52,I52)&lt;=_xlfn.XLOOKUP(I52,'Funding Categories'!$A$3:$A$23,'Funding Categories'!$C$3:$C$23),E52*G52,IF(F52-(SUMIFS($F$6:F52,$I$6:I52,I52)-_xlfn.XLOOKUP(I52,'Funding Categories'!$A$3:$A$23,'Funding Categories'!$C$3:$C$23))&lt;=0,"CAPPED OUT",F52-(SUMIFS($F$6:F52,$I$6:I52,I52)-_xlfn.XLOOKUP(I52,'Funding Categories'!$A$3:$A$23,'Funding Categories'!$C$3:$C$23)))),""))</f>
        <v/>
      </c>
      <c r="I52" s="177"/>
      <c r="J52" s="62"/>
      <c r="K52" s="29"/>
    </row>
    <row r="53" spans="1:11" x14ac:dyDescent="0.2">
      <c r="A53" s="29" t="str">
        <f>IF(OR(D53="",E53=""),"",COUNTA($E$6:$E53))</f>
        <v/>
      </c>
      <c r="B53" s="19"/>
      <c r="F53" s="22" t="str">
        <f t="shared" si="0"/>
        <v/>
      </c>
      <c r="G53" s="32" t="str">
        <f t="shared" si="2"/>
        <v/>
      </c>
      <c r="H53" s="23" t="str">
        <f>IF(I53="Not Approved",0,IFERROR(IF(SUMIFS($F$6:F53,$I$6:I53,I53)&lt;=_xlfn.XLOOKUP(I53,'Funding Categories'!$A$3:$A$23,'Funding Categories'!$C$3:$C$23),E53*G53,IF(F53-(SUMIFS($F$6:F53,$I$6:I53,I53)-_xlfn.XLOOKUP(I53,'Funding Categories'!$A$3:$A$23,'Funding Categories'!$C$3:$C$23))&lt;=0,"CAPPED OUT",F53-(SUMIFS($F$6:F53,$I$6:I53,I53)-_xlfn.XLOOKUP(I53,'Funding Categories'!$A$3:$A$23,'Funding Categories'!$C$3:$C$23)))),""))</f>
        <v/>
      </c>
      <c r="I53" s="177"/>
      <c r="J53" s="62"/>
      <c r="K53" s="29"/>
    </row>
    <row r="54" spans="1:11" x14ac:dyDescent="0.2">
      <c r="A54" s="29" t="str">
        <f>IF(OR(D54="",E54=""),"",COUNTA($E$6:$E54))</f>
        <v/>
      </c>
      <c r="B54" s="19"/>
      <c r="F54" s="22" t="str">
        <f t="shared" si="0"/>
        <v/>
      </c>
      <c r="G54" s="32" t="str">
        <f t="shared" si="2"/>
        <v/>
      </c>
      <c r="H54" s="23" t="str">
        <f>IF(I54="Not Approved",0,IFERROR(IF(SUMIFS($F$6:F54,$I$6:I54,I54)&lt;=_xlfn.XLOOKUP(I54,'Funding Categories'!$A$3:$A$23,'Funding Categories'!$C$3:$C$23),E54*G54,IF(F54-(SUMIFS($F$6:F54,$I$6:I54,I54)-_xlfn.XLOOKUP(I54,'Funding Categories'!$A$3:$A$23,'Funding Categories'!$C$3:$C$23))&lt;=0,"CAPPED OUT",F54-(SUMIFS($F$6:F54,$I$6:I54,I54)-_xlfn.XLOOKUP(I54,'Funding Categories'!$A$3:$A$23,'Funding Categories'!$C$3:$C$23)))),""))</f>
        <v/>
      </c>
      <c r="I54" s="177"/>
      <c r="J54" s="62"/>
      <c r="K54" s="29"/>
    </row>
    <row r="55" spans="1:11" x14ac:dyDescent="0.2">
      <c r="A55" s="29" t="str">
        <f>IF(OR(D55="",E55=""),"",COUNTA($E$6:$E55))</f>
        <v/>
      </c>
      <c r="B55" s="19"/>
      <c r="F55" s="22" t="str">
        <f t="shared" si="0"/>
        <v/>
      </c>
      <c r="G55" s="32" t="str">
        <f t="shared" si="2"/>
        <v/>
      </c>
      <c r="H55" s="23" t="str">
        <f>IF(I55="Not Approved",0,IFERROR(IF(SUMIFS($F$6:F55,$I$6:I55,I55)&lt;=_xlfn.XLOOKUP(I55,'Funding Categories'!$A$3:$A$23,'Funding Categories'!$C$3:$C$23),E55*G55,IF(F55-(SUMIFS($F$6:F55,$I$6:I55,I55)-_xlfn.XLOOKUP(I55,'Funding Categories'!$A$3:$A$23,'Funding Categories'!$C$3:$C$23))&lt;=0,"CAPPED OUT",F55-(SUMIFS($F$6:F55,$I$6:I55,I55)-_xlfn.XLOOKUP(I55,'Funding Categories'!$A$3:$A$23,'Funding Categories'!$C$3:$C$23)))),""))</f>
        <v/>
      </c>
      <c r="I55" s="177"/>
      <c r="J55" s="62"/>
      <c r="K55" s="29"/>
    </row>
    <row r="56" spans="1:11" x14ac:dyDescent="0.2">
      <c r="A56" s="29" t="str">
        <f>IF(OR(D56="",E56=""),"",COUNTA($E$6:$E56))</f>
        <v/>
      </c>
      <c r="B56" s="19"/>
      <c r="F56" s="22" t="str">
        <f t="shared" si="0"/>
        <v/>
      </c>
      <c r="G56" s="32" t="str">
        <f t="shared" si="2"/>
        <v/>
      </c>
      <c r="H56" s="23" t="str">
        <f>IF(I56="Not Approved",0,IFERROR(IF(SUMIFS($F$6:F56,$I$6:I56,I56)&lt;=_xlfn.XLOOKUP(I56,'Funding Categories'!$A$3:$A$23,'Funding Categories'!$C$3:$C$23),E56*G56,IF(F56-(SUMIFS($F$6:F56,$I$6:I56,I56)-_xlfn.XLOOKUP(I56,'Funding Categories'!$A$3:$A$23,'Funding Categories'!$C$3:$C$23))&lt;=0,"CAPPED OUT",F56-(SUMIFS($F$6:F56,$I$6:I56,I56)-_xlfn.XLOOKUP(I56,'Funding Categories'!$A$3:$A$23,'Funding Categories'!$C$3:$C$23)))),""))</f>
        <v/>
      </c>
      <c r="I56" s="177"/>
      <c r="J56" s="62"/>
      <c r="K56" s="29"/>
    </row>
    <row r="57" spans="1:11" x14ac:dyDescent="0.2">
      <c r="A57" s="29" t="str">
        <f>IF(OR(D57="",E57=""),"",COUNTA($E$6:$E57))</f>
        <v/>
      </c>
      <c r="B57" s="19"/>
      <c r="F57" s="22" t="str">
        <f t="shared" si="0"/>
        <v/>
      </c>
      <c r="G57" s="32" t="str">
        <f t="shared" si="2"/>
        <v/>
      </c>
      <c r="H57" s="23" t="str">
        <f>IF(I57="Not Approved",0,IFERROR(IF(SUMIFS($F$6:F57,$I$6:I57,I57)&lt;=_xlfn.XLOOKUP(I57,'Funding Categories'!$A$3:$A$23,'Funding Categories'!$C$3:$C$23),E57*G57,IF(F57-(SUMIFS($F$6:F57,$I$6:I57,I57)-_xlfn.XLOOKUP(I57,'Funding Categories'!$A$3:$A$23,'Funding Categories'!$C$3:$C$23))&lt;=0,"CAPPED OUT",F57-(SUMIFS($F$6:F57,$I$6:I57,I57)-_xlfn.XLOOKUP(I57,'Funding Categories'!$A$3:$A$23,'Funding Categories'!$C$3:$C$23)))),""))</f>
        <v/>
      </c>
      <c r="I57" s="177"/>
      <c r="J57" s="62"/>
      <c r="K57" s="29"/>
    </row>
    <row r="58" spans="1:11" x14ac:dyDescent="0.2">
      <c r="A58" s="29" t="str">
        <f>IF(OR(D58="",E58=""),"",COUNTA($E$6:$E58))</f>
        <v/>
      </c>
      <c r="B58" s="19"/>
      <c r="F58" s="22" t="str">
        <f t="shared" si="0"/>
        <v/>
      </c>
      <c r="G58" s="32" t="str">
        <f t="shared" si="2"/>
        <v/>
      </c>
      <c r="H58" s="23" t="str">
        <f>IF(I58="Not Approved",0,IFERROR(IF(SUMIFS($F$6:F58,$I$6:I58,I58)&lt;=_xlfn.XLOOKUP(I58,'Funding Categories'!$A$3:$A$23,'Funding Categories'!$C$3:$C$23),E58*G58,IF(F58-(SUMIFS($F$6:F58,$I$6:I58,I58)-_xlfn.XLOOKUP(I58,'Funding Categories'!$A$3:$A$23,'Funding Categories'!$C$3:$C$23))&lt;=0,"CAPPED OUT",F58-(SUMIFS($F$6:F58,$I$6:I58,I58)-_xlfn.XLOOKUP(I58,'Funding Categories'!$A$3:$A$23,'Funding Categories'!$C$3:$C$23)))),""))</f>
        <v/>
      </c>
      <c r="I58" s="177"/>
      <c r="J58" s="62"/>
      <c r="K58" s="29"/>
    </row>
    <row r="59" spans="1:11" x14ac:dyDescent="0.2">
      <c r="A59" s="29" t="str">
        <f>IF(OR(D59="",E59=""),"",COUNTA($E$6:$E59))</f>
        <v/>
      </c>
      <c r="B59" s="19"/>
      <c r="F59" s="22" t="str">
        <f t="shared" si="0"/>
        <v/>
      </c>
      <c r="G59" s="32" t="str">
        <f t="shared" si="2"/>
        <v/>
      </c>
      <c r="H59" s="23" t="str">
        <f>IF(I59="Not Approved",0,IFERROR(IF(SUMIFS($F$6:F59,$I$6:I59,I59)&lt;=_xlfn.XLOOKUP(I59,'Funding Categories'!$A$3:$A$23,'Funding Categories'!$C$3:$C$23),E59*G59,IF(F59-(SUMIFS($F$6:F59,$I$6:I59,I59)-_xlfn.XLOOKUP(I59,'Funding Categories'!$A$3:$A$23,'Funding Categories'!$C$3:$C$23))&lt;=0,"CAPPED OUT",F59-(SUMIFS($F$6:F59,$I$6:I59,I59)-_xlfn.XLOOKUP(I59,'Funding Categories'!$A$3:$A$23,'Funding Categories'!$C$3:$C$23)))),""))</f>
        <v/>
      </c>
      <c r="I59" s="177"/>
      <c r="J59" s="62"/>
      <c r="K59" s="29"/>
    </row>
    <row r="60" spans="1:11" x14ac:dyDescent="0.2">
      <c r="A60" s="29" t="str">
        <f>IF(OR(D60="",E60=""),"",COUNTA($E$6:$E60))</f>
        <v/>
      </c>
      <c r="B60" s="19"/>
      <c r="F60" s="22" t="str">
        <f t="shared" si="0"/>
        <v/>
      </c>
      <c r="G60" s="32" t="str">
        <f t="shared" si="2"/>
        <v/>
      </c>
      <c r="H60" s="23" t="str">
        <f>IF(I60="Not Approved",0,IFERROR(IF(SUMIFS($F$6:F60,$I$6:I60,I60)&lt;=_xlfn.XLOOKUP(I60,'Funding Categories'!$A$3:$A$23,'Funding Categories'!$C$3:$C$23),E60*G60,IF(F60-(SUMIFS($F$6:F60,$I$6:I60,I60)-_xlfn.XLOOKUP(I60,'Funding Categories'!$A$3:$A$23,'Funding Categories'!$C$3:$C$23))&lt;=0,"CAPPED OUT",F60-(SUMIFS($F$6:F60,$I$6:I60,I60)-_xlfn.XLOOKUP(I60,'Funding Categories'!$A$3:$A$23,'Funding Categories'!$C$3:$C$23)))),""))</f>
        <v/>
      </c>
      <c r="I60" s="177"/>
      <c r="J60" s="62"/>
      <c r="K60" s="29"/>
    </row>
    <row r="61" spans="1:11" x14ac:dyDescent="0.2">
      <c r="A61" s="29" t="str">
        <f>IF(OR(D61="",E61=""),"",COUNTA($E$6:$E61))</f>
        <v/>
      </c>
      <c r="B61" s="19"/>
      <c r="F61" s="22" t="str">
        <f t="shared" si="0"/>
        <v/>
      </c>
      <c r="G61" s="32" t="str">
        <f t="shared" si="2"/>
        <v/>
      </c>
      <c r="H61" s="23" t="str">
        <f>IF(I61="Not Approved",0,IFERROR(IF(SUMIFS($F$6:F61,$I$6:I61,I61)&lt;=_xlfn.XLOOKUP(I61,'Funding Categories'!$A$3:$A$23,'Funding Categories'!$C$3:$C$23),E61*G61,IF(F61-(SUMIFS($F$6:F61,$I$6:I61,I61)-_xlfn.XLOOKUP(I61,'Funding Categories'!$A$3:$A$23,'Funding Categories'!$C$3:$C$23))&lt;=0,"CAPPED OUT",F61-(SUMIFS($F$6:F61,$I$6:I61,I61)-_xlfn.XLOOKUP(I61,'Funding Categories'!$A$3:$A$23,'Funding Categories'!$C$3:$C$23)))),""))</f>
        <v/>
      </c>
      <c r="I61" s="177"/>
      <c r="J61" s="62"/>
      <c r="K61" s="29"/>
    </row>
    <row r="62" spans="1:11" x14ac:dyDescent="0.2">
      <c r="A62" s="29" t="str">
        <f>IF(OR(D62="",E62=""),"",COUNTA($E$6:$E62))</f>
        <v/>
      </c>
      <c r="B62" s="19"/>
      <c r="F62" s="22" t="str">
        <f t="shared" si="0"/>
        <v/>
      </c>
      <c r="G62" s="32" t="str">
        <f t="shared" si="2"/>
        <v/>
      </c>
      <c r="H62" s="23" t="str">
        <f>IF(I62="Not Approved",0,IFERROR(IF(SUMIFS($F$6:F62,$I$6:I62,I62)&lt;=_xlfn.XLOOKUP(I62,'Funding Categories'!$A$3:$A$23,'Funding Categories'!$C$3:$C$23),E62*G62,IF(F62-(SUMIFS($F$6:F62,$I$6:I62,I62)-_xlfn.XLOOKUP(I62,'Funding Categories'!$A$3:$A$23,'Funding Categories'!$C$3:$C$23))&lt;=0,"CAPPED OUT",F62-(SUMIFS($F$6:F62,$I$6:I62,I62)-_xlfn.XLOOKUP(I62,'Funding Categories'!$A$3:$A$23,'Funding Categories'!$C$3:$C$23)))),""))</f>
        <v/>
      </c>
      <c r="I62" s="177"/>
      <c r="J62" s="62"/>
      <c r="K62" s="29"/>
    </row>
    <row r="63" spans="1:11" x14ac:dyDescent="0.2">
      <c r="A63" s="29" t="str">
        <f>IF(OR(D63="",E63=""),"",COUNTA($E$6:$E63))</f>
        <v/>
      </c>
      <c r="B63" s="19"/>
      <c r="F63" s="22" t="str">
        <f t="shared" si="0"/>
        <v/>
      </c>
      <c r="G63" s="32" t="str">
        <f t="shared" si="2"/>
        <v/>
      </c>
      <c r="H63" s="23" t="str">
        <f>IF(I63="Not Approved",0,IFERROR(IF(SUMIFS($F$6:F63,$I$6:I63,I63)&lt;=_xlfn.XLOOKUP(I63,'Funding Categories'!$A$3:$A$23,'Funding Categories'!$C$3:$C$23),E63*G63,IF(F63-(SUMIFS($F$6:F63,$I$6:I63,I63)-_xlfn.XLOOKUP(I63,'Funding Categories'!$A$3:$A$23,'Funding Categories'!$C$3:$C$23))&lt;=0,"CAPPED OUT",F63-(SUMIFS($F$6:F63,$I$6:I63,I63)-_xlfn.XLOOKUP(I63,'Funding Categories'!$A$3:$A$23,'Funding Categories'!$C$3:$C$23)))),""))</f>
        <v/>
      </c>
      <c r="I63" s="177"/>
      <c r="J63" s="62"/>
      <c r="K63" s="29"/>
    </row>
    <row r="64" spans="1:11" x14ac:dyDescent="0.2">
      <c r="A64" s="29" t="str">
        <f>IF(OR(D64="",E64=""),"",COUNTA($E$6:$E64))</f>
        <v/>
      </c>
      <c r="B64" s="19"/>
      <c r="F64" s="22" t="str">
        <f t="shared" si="0"/>
        <v/>
      </c>
      <c r="G64" s="32" t="str">
        <f t="shared" si="2"/>
        <v/>
      </c>
      <c r="H64" s="23" t="str">
        <f>IF(I64="Not Approved",0,IFERROR(IF(SUMIFS($F$6:F64,$I$6:I64,I64)&lt;=_xlfn.XLOOKUP(I64,'Funding Categories'!$A$3:$A$23,'Funding Categories'!$C$3:$C$23),E64*G64,IF(F64-(SUMIFS($F$6:F64,$I$6:I64,I64)-_xlfn.XLOOKUP(I64,'Funding Categories'!$A$3:$A$23,'Funding Categories'!$C$3:$C$23))&lt;=0,"CAPPED OUT",F64-(SUMIFS($F$6:F64,$I$6:I64,I64)-_xlfn.XLOOKUP(I64,'Funding Categories'!$A$3:$A$23,'Funding Categories'!$C$3:$C$23)))),""))</f>
        <v/>
      </c>
      <c r="I64" s="177"/>
      <c r="J64" s="62"/>
      <c r="K64" s="29"/>
    </row>
    <row r="65" spans="1:11" x14ac:dyDescent="0.2">
      <c r="A65" s="29" t="str">
        <f>IF(OR(D65="",E65=""),"",COUNTA($E$6:$E65))</f>
        <v/>
      </c>
      <c r="B65" s="19"/>
      <c r="F65" s="22" t="str">
        <f t="shared" si="0"/>
        <v/>
      </c>
      <c r="G65" s="32" t="str">
        <f t="shared" si="2"/>
        <v/>
      </c>
      <c r="H65" s="23" t="str">
        <f>IF(I65="Not Approved",0,IFERROR(IF(SUMIFS($F$6:F65,$I$6:I65,I65)&lt;=_xlfn.XLOOKUP(I65,'Funding Categories'!$A$3:$A$23,'Funding Categories'!$C$3:$C$23),E65*G65,IF(F65-(SUMIFS($F$6:F65,$I$6:I65,I65)-_xlfn.XLOOKUP(I65,'Funding Categories'!$A$3:$A$23,'Funding Categories'!$C$3:$C$23))&lt;=0,"CAPPED OUT",F65-(SUMIFS($F$6:F65,$I$6:I65,I65)-_xlfn.XLOOKUP(I65,'Funding Categories'!$A$3:$A$23,'Funding Categories'!$C$3:$C$23)))),""))</f>
        <v/>
      </c>
      <c r="I65" s="177"/>
      <c r="J65" s="62"/>
      <c r="K65" s="29"/>
    </row>
    <row r="66" spans="1:11" x14ac:dyDescent="0.2">
      <c r="A66" s="29" t="str">
        <f>IF(OR(D66="",E66=""),"",COUNTA($E$6:$E66))</f>
        <v/>
      </c>
      <c r="B66" s="19"/>
      <c r="F66" s="22" t="str">
        <f t="shared" si="0"/>
        <v/>
      </c>
      <c r="G66" s="32" t="str">
        <f t="shared" si="2"/>
        <v/>
      </c>
      <c r="H66" s="23" t="str">
        <f>IF(I66="Not Approved",0,IFERROR(IF(SUMIFS($F$6:F66,$I$6:I66,I66)&lt;=_xlfn.XLOOKUP(I66,'Funding Categories'!$A$3:$A$23,'Funding Categories'!$C$3:$C$23),E66*G66,IF(F66-(SUMIFS($F$6:F66,$I$6:I66,I66)-_xlfn.XLOOKUP(I66,'Funding Categories'!$A$3:$A$23,'Funding Categories'!$C$3:$C$23))&lt;=0,"CAPPED OUT",F66-(SUMIFS($F$6:F66,$I$6:I66,I66)-_xlfn.XLOOKUP(I66,'Funding Categories'!$A$3:$A$23,'Funding Categories'!$C$3:$C$23)))),""))</f>
        <v/>
      </c>
      <c r="I66" s="177"/>
      <c r="J66" s="62"/>
      <c r="K66" s="29"/>
    </row>
    <row r="67" spans="1:11" x14ac:dyDescent="0.2">
      <c r="A67" s="29" t="str">
        <f>IF(OR(D67="",E67=""),"",COUNTA($E$6:$E67))</f>
        <v/>
      </c>
      <c r="B67" s="19"/>
      <c r="F67" s="22" t="str">
        <f t="shared" si="0"/>
        <v/>
      </c>
      <c r="G67" s="32" t="str">
        <f t="shared" si="2"/>
        <v/>
      </c>
      <c r="H67" s="23" t="str">
        <f>IF(I67="Not Approved",0,IFERROR(IF(SUMIFS($F$6:F67,$I$6:I67,I67)&lt;=_xlfn.XLOOKUP(I67,'Funding Categories'!$A$3:$A$23,'Funding Categories'!$C$3:$C$23),E67*G67,IF(F67-(SUMIFS($F$6:F67,$I$6:I67,I67)-_xlfn.XLOOKUP(I67,'Funding Categories'!$A$3:$A$23,'Funding Categories'!$C$3:$C$23))&lt;=0,"CAPPED OUT",F67-(SUMIFS($F$6:F67,$I$6:I67,I67)-_xlfn.XLOOKUP(I67,'Funding Categories'!$A$3:$A$23,'Funding Categories'!$C$3:$C$23)))),""))</f>
        <v/>
      </c>
      <c r="I67" s="177"/>
      <c r="J67" s="62"/>
      <c r="K67" s="29"/>
    </row>
    <row r="68" spans="1:11" x14ac:dyDescent="0.2">
      <c r="A68" s="29" t="str">
        <f>IF(OR(D68="",E68=""),"",COUNTA($E$6:$E68))</f>
        <v/>
      </c>
      <c r="B68" s="19"/>
      <c r="F68" s="22" t="str">
        <f t="shared" si="0"/>
        <v/>
      </c>
      <c r="G68" s="32" t="str">
        <f t="shared" si="2"/>
        <v/>
      </c>
      <c r="H68" s="23" t="str">
        <f>IF(I68="Not Approved",0,IFERROR(IF(SUMIFS($F$6:F68,$I$6:I68,I68)&lt;=_xlfn.XLOOKUP(I68,'Funding Categories'!$A$3:$A$23,'Funding Categories'!$C$3:$C$23),E68*G68,IF(F68-(SUMIFS($F$6:F68,$I$6:I68,I68)-_xlfn.XLOOKUP(I68,'Funding Categories'!$A$3:$A$23,'Funding Categories'!$C$3:$C$23))&lt;=0,"CAPPED OUT",F68-(SUMIFS($F$6:F68,$I$6:I68,I68)-_xlfn.XLOOKUP(I68,'Funding Categories'!$A$3:$A$23,'Funding Categories'!$C$3:$C$23)))),""))</f>
        <v/>
      </c>
      <c r="I68" s="177"/>
      <c r="J68" s="62"/>
      <c r="K68" s="29"/>
    </row>
    <row r="69" spans="1:11" x14ac:dyDescent="0.2">
      <c r="A69" s="29" t="str">
        <f>IF(OR(D69="",E69=""),"",COUNTA($E$6:$E69))</f>
        <v/>
      </c>
      <c r="B69" s="19"/>
      <c r="F69" s="22" t="str">
        <f t="shared" si="0"/>
        <v/>
      </c>
      <c r="G69" s="32" t="str">
        <f t="shared" si="2"/>
        <v/>
      </c>
      <c r="H69" s="23" t="str">
        <f>IF(I69="Not Approved",0,IFERROR(IF(SUMIFS($F$6:F69,$I$6:I69,I69)&lt;=_xlfn.XLOOKUP(I69,'Funding Categories'!$A$3:$A$23,'Funding Categories'!$C$3:$C$23),E69*G69,IF(F69-(SUMIFS($F$6:F69,$I$6:I69,I69)-_xlfn.XLOOKUP(I69,'Funding Categories'!$A$3:$A$23,'Funding Categories'!$C$3:$C$23))&lt;=0,"CAPPED OUT",F69-(SUMIFS($F$6:F69,$I$6:I69,I69)-_xlfn.XLOOKUP(I69,'Funding Categories'!$A$3:$A$23,'Funding Categories'!$C$3:$C$23)))),""))</f>
        <v/>
      </c>
      <c r="I69" s="177"/>
      <c r="J69" s="62"/>
      <c r="K69" s="29"/>
    </row>
    <row r="70" spans="1:11" x14ac:dyDescent="0.2">
      <c r="A70" s="29" t="str">
        <f>IF(OR(D70="",E70=""),"",COUNTA($E$6:$E70))</f>
        <v/>
      </c>
      <c r="B70" s="19"/>
      <c r="F70" s="22" t="str">
        <f t="shared" si="0"/>
        <v/>
      </c>
      <c r="G70" s="32" t="str">
        <f t="shared" ref="G70:G101" si="3">IF(I70="","",IF(I70="Not Approved",0,IF(AND(I70="T-Shirts",D70&gt;TShirtsMaxQuant),TShirtsMaxQuant,D70)))</f>
        <v/>
      </c>
      <c r="H70" s="23" t="str">
        <f>IF(I70="Not Approved",0,IFERROR(IF(SUMIFS($F$6:F70,$I$6:I70,I70)&lt;=_xlfn.XLOOKUP(I70,'Funding Categories'!$A$3:$A$23,'Funding Categories'!$C$3:$C$23),E70*G70,IF(F70-(SUMIFS($F$6:F70,$I$6:I70,I70)-_xlfn.XLOOKUP(I70,'Funding Categories'!$A$3:$A$23,'Funding Categories'!$C$3:$C$23))&lt;=0,"CAPPED OUT",F70-(SUMIFS($F$6:F70,$I$6:I70,I70)-_xlfn.XLOOKUP(I70,'Funding Categories'!$A$3:$A$23,'Funding Categories'!$C$3:$C$23)))),""))</f>
        <v/>
      </c>
      <c r="I70" s="177"/>
      <c r="J70" s="62"/>
      <c r="K70" s="29"/>
    </row>
    <row r="71" spans="1:11" x14ac:dyDescent="0.2">
      <c r="A71" s="29" t="str">
        <f>IF(OR(D71="",E71=""),"",COUNTA($E$6:$E71))</f>
        <v/>
      </c>
      <c r="B71" s="19"/>
      <c r="F71" s="22" t="str">
        <f t="shared" ref="F71:F113" si="4">IF(OR(D71="",E71=""),"",D71*E71)</f>
        <v/>
      </c>
      <c r="G71" s="32" t="str">
        <f t="shared" si="3"/>
        <v/>
      </c>
      <c r="H71" s="23" t="str">
        <f>IF(I71="Not Approved",0,IFERROR(IF(SUMIFS($F$6:F71,$I$6:I71,I71)&lt;=_xlfn.XLOOKUP(I71,'Funding Categories'!$A$3:$A$23,'Funding Categories'!$C$3:$C$23),E71*G71,IF(F71-(SUMIFS($F$6:F71,$I$6:I71,I71)-_xlfn.XLOOKUP(I71,'Funding Categories'!$A$3:$A$23,'Funding Categories'!$C$3:$C$23))&lt;=0,"CAPPED OUT",F71-(SUMIFS($F$6:F71,$I$6:I71,I71)-_xlfn.XLOOKUP(I71,'Funding Categories'!$A$3:$A$23,'Funding Categories'!$C$3:$C$23)))),""))</f>
        <v/>
      </c>
      <c r="I71" s="177"/>
      <c r="J71" s="62"/>
      <c r="K71" s="29"/>
    </row>
    <row r="72" spans="1:11" x14ac:dyDescent="0.2">
      <c r="A72" s="29" t="str">
        <f>IF(OR(D72="",E72=""),"",COUNTA($E$6:$E72))</f>
        <v/>
      </c>
      <c r="B72" s="19"/>
      <c r="F72" s="22" t="str">
        <f t="shared" si="4"/>
        <v/>
      </c>
      <c r="G72" s="32" t="str">
        <f t="shared" si="3"/>
        <v/>
      </c>
      <c r="H72" s="23" t="str">
        <f>IF(I72="Not Approved",0,IFERROR(IF(SUMIFS($F$6:F72,$I$6:I72,I72)&lt;=_xlfn.XLOOKUP(I72,'Funding Categories'!$A$3:$A$23,'Funding Categories'!$C$3:$C$23),E72*G72,IF(F72-(SUMIFS($F$6:F72,$I$6:I72,I72)-_xlfn.XLOOKUP(I72,'Funding Categories'!$A$3:$A$23,'Funding Categories'!$C$3:$C$23))&lt;=0,"CAPPED OUT",F72-(SUMIFS($F$6:F72,$I$6:I72,I72)-_xlfn.XLOOKUP(I72,'Funding Categories'!$A$3:$A$23,'Funding Categories'!$C$3:$C$23)))),""))</f>
        <v/>
      </c>
      <c r="I72" s="177"/>
      <c r="J72" s="62"/>
      <c r="K72" s="29"/>
    </row>
    <row r="73" spans="1:11" x14ac:dyDescent="0.2">
      <c r="A73" s="29" t="str">
        <f>IF(OR(D73="",E73=""),"",COUNTA($E$6:$E73))</f>
        <v/>
      </c>
      <c r="B73" s="19"/>
      <c r="F73" s="22" t="str">
        <f t="shared" si="4"/>
        <v/>
      </c>
      <c r="G73" s="32" t="str">
        <f t="shared" si="3"/>
        <v/>
      </c>
      <c r="H73" s="23" t="str">
        <f>IF(I73="Not Approved",0,IFERROR(IF(SUMIFS($F$6:F73,$I$6:I73,I73)&lt;=_xlfn.XLOOKUP(I73,'Funding Categories'!$A$3:$A$23,'Funding Categories'!$C$3:$C$23),E73*G73,IF(F73-(SUMIFS($F$6:F73,$I$6:I73,I73)-_xlfn.XLOOKUP(I73,'Funding Categories'!$A$3:$A$23,'Funding Categories'!$C$3:$C$23))&lt;=0,"CAPPED OUT",F73-(SUMIFS($F$6:F73,$I$6:I73,I73)-_xlfn.XLOOKUP(I73,'Funding Categories'!$A$3:$A$23,'Funding Categories'!$C$3:$C$23)))),""))</f>
        <v/>
      </c>
      <c r="I73" s="177"/>
      <c r="J73" s="62"/>
      <c r="K73" s="29"/>
    </row>
    <row r="74" spans="1:11" x14ac:dyDescent="0.2">
      <c r="A74" s="29" t="str">
        <f>IF(OR(D74="",E74=""),"",COUNTA($E$6:$E74))</f>
        <v/>
      </c>
      <c r="B74" s="19"/>
      <c r="F74" s="22" t="str">
        <f t="shared" si="4"/>
        <v/>
      </c>
      <c r="G74" s="32" t="str">
        <f t="shared" si="3"/>
        <v/>
      </c>
      <c r="H74" s="23" t="str">
        <f>IF(I74="Not Approved",0,IFERROR(IF(SUMIFS($F$6:F74,$I$6:I74,I74)&lt;=_xlfn.XLOOKUP(I74,'Funding Categories'!$A$3:$A$23,'Funding Categories'!$C$3:$C$23),E74*G74,IF(F74-(SUMIFS($F$6:F74,$I$6:I74,I74)-_xlfn.XLOOKUP(I74,'Funding Categories'!$A$3:$A$23,'Funding Categories'!$C$3:$C$23))&lt;=0,"CAPPED OUT",F74-(SUMIFS($F$6:F74,$I$6:I74,I74)-_xlfn.XLOOKUP(I74,'Funding Categories'!$A$3:$A$23,'Funding Categories'!$C$3:$C$23)))),""))</f>
        <v/>
      </c>
      <c r="I74" s="177"/>
      <c r="J74" s="62"/>
      <c r="K74" s="29"/>
    </row>
    <row r="75" spans="1:11" x14ac:dyDescent="0.2">
      <c r="A75" s="29" t="str">
        <f>IF(OR(D75="",E75=""),"",COUNTA($E$6:$E75))</f>
        <v/>
      </c>
      <c r="B75" s="19"/>
      <c r="F75" s="22" t="str">
        <f t="shared" si="4"/>
        <v/>
      </c>
      <c r="G75" s="32" t="str">
        <f t="shared" si="3"/>
        <v/>
      </c>
      <c r="H75" s="23" t="str">
        <f>IF(I75="Not Approved",0,IFERROR(IF(SUMIFS($F$6:F75,$I$6:I75,I75)&lt;=_xlfn.XLOOKUP(I75,'Funding Categories'!$A$3:$A$23,'Funding Categories'!$C$3:$C$23),E75*G75,IF(F75-(SUMIFS($F$6:F75,$I$6:I75,I75)-_xlfn.XLOOKUP(I75,'Funding Categories'!$A$3:$A$23,'Funding Categories'!$C$3:$C$23))&lt;=0,"CAPPED OUT",F75-(SUMIFS($F$6:F75,$I$6:I75,I75)-_xlfn.XLOOKUP(I75,'Funding Categories'!$A$3:$A$23,'Funding Categories'!$C$3:$C$23)))),""))</f>
        <v/>
      </c>
      <c r="I75" s="177"/>
      <c r="J75" s="62"/>
      <c r="K75" s="29"/>
    </row>
    <row r="76" spans="1:11" x14ac:dyDescent="0.2">
      <c r="A76" s="29" t="str">
        <f>IF(OR(D76="",E76=""),"",COUNTA($E$6:$E76))</f>
        <v/>
      </c>
      <c r="B76" s="19"/>
      <c r="F76" s="22" t="str">
        <f t="shared" si="4"/>
        <v/>
      </c>
      <c r="G76" s="32" t="str">
        <f t="shared" si="3"/>
        <v/>
      </c>
      <c r="H76" s="23" t="str">
        <f>IF(I76="Not Approved",0,IFERROR(IF(SUMIFS($F$6:F76,$I$6:I76,I76)&lt;=_xlfn.XLOOKUP(I76,'Funding Categories'!$A$3:$A$23,'Funding Categories'!$C$3:$C$23),E76*G76,IF(F76-(SUMIFS($F$6:F76,$I$6:I76,I76)-_xlfn.XLOOKUP(I76,'Funding Categories'!$A$3:$A$23,'Funding Categories'!$C$3:$C$23))&lt;=0,"CAPPED OUT",F76-(SUMIFS($F$6:F76,$I$6:I76,I76)-_xlfn.XLOOKUP(I76,'Funding Categories'!$A$3:$A$23,'Funding Categories'!$C$3:$C$23)))),""))</f>
        <v/>
      </c>
      <c r="I76" s="177"/>
      <c r="J76" s="62"/>
      <c r="K76" s="29"/>
    </row>
    <row r="77" spans="1:11" x14ac:dyDescent="0.2">
      <c r="A77" s="29" t="str">
        <f>IF(OR(D77="",E77=""),"",COUNTA($E$6:$E77))</f>
        <v/>
      </c>
      <c r="B77" s="19"/>
      <c r="F77" s="22" t="str">
        <f t="shared" si="4"/>
        <v/>
      </c>
      <c r="G77" s="32" t="str">
        <f t="shared" si="3"/>
        <v/>
      </c>
      <c r="H77" s="23" t="str">
        <f>IF(I77="Not Approved",0,IFERROR(IF(SUMIFS($F$6:F77,$I$6:I77,I77)&lt;=_xlfn.XLOOKUP(I77,'Funding Categories'!$A$3:$A$23,'Funding Categories'!$C$3:$C$23),E77*G77,IF(F77-(SUMIFS($F$6:F77,$I$6:I77,I77)-_xlfn.XLOOKUP(I77,'Funding Categories'!$A$3:$A$23,'Funding Categories'!$C$3:$C$23))&lt;=0,"CAPPED OUT",F77-(SUMIFS($F$6:F77,$I$6:I77,I77)-_xlfn.XLOOKUP(I77,'Funding Categories'!$A$3:$A$23,'Funding Categories'!$C$3:$C$23)))),""))</f>
        <v/>
      </c>
      <c r="I77" s="177"/>
      <c r="J77" s="62"/>
      <c r="K77" s="29"/>
    </row>
    <row r="78" spans="1:11" x14ac:dyDescent="0.2">
      <c r="A78" s="29" t="str">
        <f>IF(OR(D78="",E78=""),"",COUNTA($E$6:$E78))</f>
        <v/>
      </c>
      <c r="B78" s="19"/>
      <c r="F78" s="22" t="str">
        <f t="shared" si="4"/>
        <v/>
      </c>
      <c r="G78" s="32" t="str">
        <f t="shared" si="3"/>
        <v/>
      </c>
      <c r="H78" s="23" t="str">
        <f>IF(I78="Not Approved",0,IFERROR(IF(SUMIFS($F$6:F78,$I$6:I78,I78)&lt;=_xlfn.XLOOKUP(I78,'Funding Categories'!$A$3:$A$23,'Funding Categories'!$C$3:$C$23),E78*G78,IF(F78-(SUMIFS($F$6:F78,$I$6:I78,I78)-_xlfn.XLOOKUP(I78,'Funding Categories'!$A$3:$A$23,'Funding Categories'!$C$3:$C$23))&lt;=0,"CAPPED OUT",F78-(SUMIFS($F$6:F78,$I$6:I78,I78)-_xlfn.XLOOKUP(I78,'Funding Categories'!$A$3:$A$23,'Funding Categories'!$C$3:$C$23)))),""))</f>
        <v/>
      </c>
      <c r="I78" s="177"/>
      <c r="J78" s="62"/>
      <c r="K78" s="29"/>
    </row>
    <row r="79" spans="1:11" x14ac:dyDescent="0.2">
      <c r="A79" s="29" t="str">
        <f>IF(OR(D79="",E79=""),"",COUNTA($E$6:$E79))</f>
        <v/>
      </c>
      <c r="B79" s="19"/>
      <c r="F79" s="22" t="str">
        <f t="shared" si="4"/>
        <v/>
      </c>
      <c r="G79" s="32" t="str">
        <f t="shared" si="3"/>
        <v/>
      </c>
      <c r="H79" s="23" t="str">
        <f>IF(I79="Not Approved",0,IFERROR(IF(SUMIFS($F$6:F79,$I$6:I79,I79)&lt;=_xlfn.XLOOKUP(I79,'Funding Categories'!$A$3:$A$23,'Funding Categories'!$C$3:$C$23),E79*G79,IF(F79-(SUMIFS($F$6:F79,$I$6:I79,I79)-_xlfn.XLOOKUP(I79,'Funding Categories'!$A$3:$A$23,'Funding Categories'!$C$3:$C$23))&lt;=0,"CAPPED OUT",F79-(SUMIFS($F$6:F79,$I$6:I79,I79)-_xlfn.XLOOKUP(I79,'Funding Categories'!$A$3:$A$23,'Funding Categories'!$C$3:$C$23)))),""))</f>
        <v/>
      </c>
      <c r="I79" s="177"/>
      <c r="J79" s="62"/>
      <c r="K79" s="29"/>
    </row>
    <row r="80" spans="1:11" x14ac:dyDescent="0.2">
      <c r="A80" s="29" t="str">
        <f>IF(OR(D80="",E80=""),"",COUNTA($E$6:$E80))</f>
        <v/>
      </c>
      <c r="B80" s="19"/>
      <c r="F80" s="22" t="str">
        <f t="shared" si="4"/>
        <v/>
      </c>
      <c r="G80" s="32" t="str">
        <f t="shared" si="3"/>
        <v/>
      </c>
      <c r="H80" s="23" t="str">
        <f>IF(I80="Not Approved",0,IFERROR(IF(SUMIFS($F$6:F80,$I$6:I80,I80)&lt;=_xlfn.XLOOKUP(I80,'Funding Categories'!$A$3:$A$23,'Funding Categories'!$C$3:$C$23),E80*G80,IF(F80-(SUMIFS($F$6:F80,$I$6:I80,I80)-_xlfn.XLOOKUP(I80,'Funding Categories'!$A$3:$A$23,'Funding Categories'!$C$3:$C$23))&lt;=0,"CAPPED OUT",F80-(SUMIFS($F$6:F80,$I$6:I80,I80)-_xlfn.XLOOKUP(I80,'Funding Categories'!$A$3:$A$23,'Funding Categories'!$C$3:$C$23)))),""))</f>
        <v/>
      </c>
      <c r="I80" s="177"/>
      <c r="J80" s="62"/>
      <c r="K80" s="29"/>
    </row>
    <row r="81" spans="1:11" x14ac:dyDescent="0.2">
      <c r="A81" s="29" t="str">
        <f>IF(OR(D81="",E81=""),"",COUNTA($E$6:$E81))</f>
        <v/>
      </c>
      <c r="B81" s="19"/>
      <c r="F81" s="22" t="str">
        <f t="shared" si="4"/>
        <v/>
      </c>
      <c r="G81" s="32" t="str">
        <f t="shared" si="3"/>
        <v/>
      </c>
      <c r="H81" s="23" t="str">
        <f>IF(I81="Not Approved",0,IFERROR(IF(SUMIFS($F$6:F81,$I$6:I81,I81)&lt;=_xlfn.XLOOKUP(I81,'Funding Categories'!$A$3:$A$23,'Funding Categories'!$C$3:$C$23),E81*G81,IF(F81-(SUMIFS($F$6:F81,$I$6:I81,I81)-_xlfn.XLOOKUP(I81,'Funding Categories'!$A$3:$A$23,'Funding Categories'!$C$3:$C$23))&lt;=0,"CAPPED OUT",F81-(SUMIFS($F$6:F81,$I$6:I81,I81)-_xlfn.XLOOKUP(I81,'Funding Categories'!$A$3:$A$23,'Funding Categories'!$C$3:$C$23)))),""))</f>
        <v/>
      </c>
      <c r="I81" s="177"/>
      <c r="J81" s="62"/>
      <c r="K81" s="29"/>
    </row>
    <row r="82" spans="1:11" x14ac:dyDescent="0.2">
      <c r="A82" s="29" t="str">
        <f>IF(OR(D82="",E82=""),"",COUNTA($E$6:$E82))</f>
        <v/>
      </c>
      <c r="B82" s="19"/>
      <c r="F82" s="22" t="str">
        <f t="shared" si="4"/>
        <v/>
      </c>
      <c r="G82" s="32" t="str">
        <f t="shared" si="3"/>
        <v/>
      </c>
      <c r="H82" s="23" t="str">
        <f>IF(I82="Not Approved",0,IFERROR(IF(SUMIFS($F$6:F82,$I$6:I82,I82)&lt;=_xlfn.XLOOKUP(I82,'Funding Categories'!$A$3:$A$23,'Funding Categories'!$C$3:$C$23),E82*G82,IF(F82-(SUMIFS($F$6:F82,$I$6:I82,I82)-_xlfn.XLOOKUP(I82,'Funding Categories'!$A$3:$A$23,'Funding Categories'!$C$3:$C$23))&lt;=0,"CAPPED OUT",F82-(SUMIFS($F$6:F82,$I$6:I82,I82)-_xlfn.XLOOKUP(I82,'Funding Categories'!$A$3:$A$23,'Funding Categories'!$C$3:$C$23)))),""))</f>
        <v/>
      </c>
      <c r="I82" s="177"/>
      <c r="J82" s="62"/>
      <c r="K82" s="29"/>
    </row>
    <row r="83" spans="1:11" x14ac:dyDescent="0.2">
      <c r="A83" s="29" t="str">
        <f>IF(OR(D83="",E83=""),"",COUNTA($E$6:$E83))</f>
        <v/>
      </c>
      <c r="B83" s="19"/>
      <c r="F83" s="22" t="str">
        <f t="shared" si="4"/>
        <v/>
      </c>
      <c r="G83" s="32" t="str">
        <f t="shared" si="3"/>
        <v/>
      </c>
      <c r="H83" s="23" t="str">
        <f>IF(I83="Not Approved",0,IFERROR(IF(SUMIFS($F$6:F83,$I$6:I83,I83)&lt;=_xlfn.XLOOKUP(I83,'Funding Categories'!$A$3:$A$23,'Funding Categories'!$C$3:$C$23),E83*G83,IF(F83-(SUMIFS($F$6:F83,$I$6:I83,I83)-_xlfn.XLOOKUP(I83,'Funding Categories'!$A$3:$A$23,'Funding Categories'!$C$3:$C$23))&lt;=0,"CAPPED OUT",F83-(SUMIFS($F$6:F83,$I$6:I83,I83)-_xlfn.XLOOKUP(I83,'Funding Categories'!$A$3:$A$23,'Funding Categories'!$C$3:$C$23)))),""))</f>
        <v/>
      </c>
      <c r="I83" s="177"/>
      <c r="J83" s="62"/>
      <c r="K83" s="29"/>
    </row>
    <row r="84" spans="1:11" x14ac:dyDescent="0.2">
      <c r="A84" s="29" t="str">
        <f>IF(OR(D84="",E84=""),"",COUNTA($E$6:$E84))</f>
        <v/>
      </c>
      <c r="B84" s="19"/>
      <c r="F84" s="22" t="str">
        <f t="shared" si="4"/>
        <v/>
      </c>
      <c r="G84" s="32" t="str">
        <f t="shared" si="3"/>
        <v/>
      </c>
      <c r="H84" s="23" t="str">
        <f>IF(I84="Not Approved",0,IFERROR(IF(SUMIFS($F$6:F84,$I$6:I84,I84)&lt;=_xlfn.XLOOKUP(I84,'Funding Categories'!$A$3:$A$23,'Funding Categories'!$C$3:$C$23),E84*G84,IF(F84-(SUMIFS($F$6:F84,$I$6:I84,I84)-_xlfn.XLOOKUP(I84,'Funding Categories'!$A$3:$A$23,'Funding Categories'!$C$3:$C$23))&lt;=0,"CAPPED OUT",F84-(SUMIFS($F$6:F84,$I$6:I84,I84)-_xlfn.XLOOKUP(I84,'Funding Categories'!$A$3:$A$23,'Funding Categories'!$C$3:$C$23)))),""))</f>
        <v/>
      </c>
      <c r="I84" s="177"/>
      <c r="J84" s="62"/>
      <c r="K84" s="29"/>
    </row>
    <row r="85" spans="1:11" x14ac:dyDescent="0.2">
      <c r="A85" s="29" t="str">
        <f>IF(OR(D85="",E85=""),"",COUNTA($E$6:$E85))</f>
        <v/>
      </c>
      <c r="B85" s="19"/>
      <c r="F85" s="22" t="str">
        <f t="shared" si="4"/>
        <v/>
      </c>
      <c r="G85" s="32" t="str">
        <f t="shared" si="3"/>
        <v/>
      </c>
      <c r="H85" s="23" t="str">
        <f>IF(I85="Not Approved",0,IFERROR(IF(SUMIFS($F$6:F85,$I$6:I85,I85)&lt;=_xlfn.XLOOKUP(I85,'Funding Categories'!$A$3:$A$23,'Funding Categories'!$C$3:$C$23),E85*G85,IF(F85-(SUMIFS($F$6:F85,$I$6:I85,I85)-_xlfn.XLOOKUP(I85,'Funding Categories'!$A$3:$A$23,'Funding Categories'!$C$3:$C$23))&lt;=0,"CAPPED OUT",F85-(SUMIFS($F$6:F85,$I$6:I85,I85)-_xlfn.XLOOKUP(I85,'Funding Categories'!$A$3:$A$23,'Funding Categories'!$C$3:$C$23)))),""))</f>
        <v/>
      </c>
      <c r="I85" s="177"/>
      <c r="J85" s="62"/>
      <c r="K85" s="29"/>
    </row>
    <row r="86" spans="1:11" x14ac:dyDescent="0.2">
      <c r="A86" s="29" t="str">
        <f>IF(OR(D86="",E86=""),"",COUNTA($E$6:$E86))</f>
        <v/>
      </c>
      <c r="B86" s="19"/>
      <c r="F86" s="22" t="str">
        <f t="shared" si="4"/>
        <v/>
      </c>
      <c r="G86" s="32" t="str">
        <f t="shared" si="3"/>
        <v/>
      </c>
      <c r="H86" s="23" t="str">
        <f>IF(I86="Not Approved",0,IFERROR(IF(SUMIFS($F$6:F86,$I$6:I86,I86)&lt;=_xlfn.XLOOKUP(I86,'Funding Categories'!$A$3:$A$23,'Funding Categories'!$C$3:$C$23),E86*G86,IF(F86-(SUMIFS($F$6:F86,$I$6:I86,I86)-_xlfn.XLOOKUP(I86,'Funding Categories'!$A$3:$A$23,'Funding Categories'!$C$3:$C$23))&lt;=0,"CAPPED OUT",F86-(SUMIFS($F$6:F86,$I$6:I86,I86)-_xlfn.XLOOKUP(I86,'Funding Categories'!$A$3:$A$23,'Funding Categories'!$C$3:$C$23)))),""))</f>
        <v/>
      </c>
      <c r="I86" s="177"/>
      <c r="J86" s="62"/>
      <c r="K86" s="29"/>
    </row>
    <row r="87" spans="1:11" x14ac:dyDescent="0.2">
      <c r="A87" s="29" t="str">
        <f>IF(OR(D87="",E87=""),"",COUNTA($E$6:$E87))</f>
        <v/>
      </c>
      <c r="B87" s="19"/>
      <c r="F87" s="22" t="str">
        <f t="shared" si="4"/>
        <v/>
      </c>
      <c r="G87" s="32" t="str">
        <f t="shared" si="3"/>
        <v/>
      </c>
      <c r="H87" s="23" t="str">
        <f>IF(I87="Not Approved",0,IFERROR(IF(SUMIFS($F$6:F87,$I$6:I87,I87)&lt;=_xlfn.XLOOKUP(I87,'Funding Categories'!$A$3:$A$23,'Funding Categories'!$C$3:$C$23),E87*G87,IF(F87-(SUMIFS($F$6:F87,$I$6:I87,I87)-_xlfn.XLOOKUP(I87,'Funding Categories'!$A$3:$A$23,'Funding Categories'!$C$3:$C$23))&lt;=0,"CAPPED OUT",F87-(SUMIFS($F$6:F87,$I$6:I87,I87)-_xlfn.XLOOKUP(I87,'Funding Categories'!$A$3:$A$23,'Funding Categories'!$C$3:$C$23)))),""))</f>
        <v/>
      </c>
      <c r="I87" s="177"/>
      <c r="J87" s="62"/>
      <c r="K87" s="29"/>
    </row>
    <row r="88" spans="1:11" x14ac:dyDescent="0.2">
      <c r="A88" s="29" t="str">
        <f>IF(OR(D88="",E88=""),"",COUNTA($E$6:$E88))</f>
        <v/>
      </c>
      <c r="B88" s="19"/>
      <c r="F88" s="22" t="str">
        <f t="shared" si="4"/>
        <v/>
      </c>
      <c r="G88" s="32" t="str">
        <f t="shared" si="3"/>
        <v/>
      </c>
      <c r="H88" s="23" t="str">
        <f>IF(I88="Not Approved",0,IFERROR(IF(SUMIFS($F$6:F88,$I$6:I88,I88)&lt;=_xlfn.XLOOKUP(I88,'Funding Categories'!$A$3:$A$23,'Funding Categories'!$C$3:$C$23),E88*G88,IF(F88-(SUMIFS($F$6:F88,$I$6:I88,I88)-_xlfn.XLOOKUP(I88,'Funding Categories'!$A$3:$A$23,'Funding Categories'!$C$3:$C$23))&lt;=0,"CAPPED OUT",F88-(SUMIFS($F$6:F88,$I$6:I88,I88)-_xlfn.XLOOKUP(I88,'Funding Categories'!$A$3:$A$23,'Funding Categories'!$C$3:$C$23)))),""))</f>
        <v/>
      </c>
      <c r="I88" s="177"/>
      <c r="J88" s="62"/>
      <c r="K88" s="29"/>
    </row>
    <row r="89" spans="1:11" x14ac:dyDescent="0.2">
      <c r="A89" s="29" t="str">
        <f>IF(OR(D89="",E89=""),"",COUNTA($E$6:$E89))</f>
        <v/>
      </c>
      <c r="B89" s="19"/>
      <c r="F89" s="22" t="str">
        <f t="shared" si="4"/>
        <v/>
      </c>
      <c r="G89" s="32" t="str">
        <f t="shared" si="3"/>
        <v/>
      </c>
      <c r="H89" s="23" t="str">
        <f>IF(I89="Not Approved",0,IFERROR(IF(SUMIFS($F$6:F89,$I$6:I89,I89)&lt;=_xlfn.XLOOKUP(I89,'Funding Categories'!$A$3:$A$23,'Funding Categories'!$C$3:$C$23),E89*G89,IF(F89-(SUMIFS($F$6:F89,$I$6:I89,I89)-_xlfn.XLOOKUP(I89,'Funding Categories'!$A$3:$A$23,'Funding Categories'!$C$3:$C$23))&lt;=0,"CAPPED OUT",F89-(SUMIFS($F$6:F89,$I$6:I89,I89)-_xlfn.XLOOKUP(I89,'Funding Categories'!$A$3:$A$23,'Funding Categories'!$C$3:$C$23)))),""))</f>
        <v/>
      </c>
      <c r="I89" s="177"/>
      <c r="J89" s="62"/>
      <c r="K89" s="29"/>
    </row>
    <row r="90" spans="1:11" x14ac:dyDescent="0.2">
      <c r="A90" s="29" t="str">
        <f>IF(OR(D90="",E90=""),"",COUNTA($E$6:$E90))</f>
        <v/>
      </c>
      <c r="B90" s="19"/>
      <c r="F90" s="22" t="str">
        <f t="shared" si="4"/>
        <v/>
      </c>
      <c r="G90" s="32" t="str">
        <f t="shared" si="3"/>
        <v/>
      </c>
      <c r="H90" s="23" t="str">
        <f>IF(I90="Not Approved",0,IFERROR(IF(SUMIFS($F$6:F90,$I$6:I90,I90)&lt;=_xlfn.XLOOKUP(I90,'Funding Categories'!$A$3:$A$23,'Funding Categories'!$C$3:$C$23),E90*G90,IF(F90-(SUMIFS($F$6:F90,$I$6:I90,I90)-_xlfn.XLOOKUP(I90,'Funding Categories'!$A$3:$A$23,'Funding Categories'!$C$3:$C$23))&lt;=0,"CAPPED OUT",F90-(SUMIFS($F$6:F90,$I$6:I90,I90)-_xlfn.XLOOKUP(I90,'Funding Categories'!$A$3:$A$23,'Funding Categories'!$C$3:$C$23)))),""))</f>
        <v/>
      </c>
      <c r="I90" s="177"/>
      <c r="J90" s="62"/>
      <c r="K90" s="29"/>
    </row>
    <row r="91" spans="1:11" x14ac:dyDescent="0.2">
      <c r="A91" s="29" t="str">
        <f>IF(OR(D91="",E91=""),"",COUNTA($E$6:$E91))</f>
        <v/>
      </c>
      <c r="B91" s="19"/>
      <c r="F91" s="22" t="str">
        <f t="shared" si="4"/>
        <v/>
      </c>
      <c r="G91" s="32" t="str">
        <f t="shared" si="3"/>
        <v/>
      </c>
      <c r="H91" s="23" t="str">
        <f>IF(I91="Not Approved",0,IFERROR(IF(SUMIFS($F$6:F91,$I$6:I91,I91)&lt;=_xlfn.XLOOKUP(I91,'Funding Categories'!$A$3:$A$23,'Funding Categories'!$C$3:$C$23),E91*G91,IF(F91-(SUMIFS($F$6:F91,$I$6:I91,I91)-_xlfn.XLOOKUP(I91,'Funding Categories'!$A$3:$A$23,'Funding Categories'!$C$3:$C$23))&lt;=0,"CAPPED OUT",F91-(SUMIFS($F$6:F91,$I$6:I91,I91)-_xlfn.XLOOKUP(I91,'Funding Categories'!$A$3:$A$23,'Funding Categories'!$C$3:$C$23)))),""))</f>
        <v/>
      </c>
      <c r="I91" s="177"/>
      <c r="J91" s="62"/>
      <c r="K91" s="29"/>
    </row>
    <row r="92" spans="1:11" x14ac:dyDescent="0.2">
      <c r="A92" s="29" t="str">
        <f>IF(OR(D92="",E92=""),"",COUNTA($E$6:$E92))</f>
        <v/>
      </c>
      <c r="B92" s="19"/>
      <c r="F92" s="22" t="str">
        <f t="shared" si="4"/>
        <v/>
      </c>
      <c r="G92" s="32" t="str">
        <f t="shared" si="3"/>
        <v/>
      </c>
      <c r="H92" s="23" t="str">
        <f>IF(I92="Not Approved",0,IFERROR(IF(SUMIFS($F$6:F92,$I$6:I92,I92)&lt;=_xlfn.XLOOKUP(I92,'Funding Categories'!$A$3:$A$23,'Funding Categories'!$C$3:$C$23),E92*G92,IF(F92-(SUMIFS($F$6:F92,$I$6:I92,I92)-_xlfn.XLOOKUP(I92,'Funding Categories'!$A$3:$A$23,'Funding Categories'!$C$3:$C$23))&lt;=0,"CAPPED OUT",F92-(SUMIFS($F$6:F92,$I$6:I92,I92)-_xlfn.XLOOKUP(I92,'Funding Categories'!$A$3:$A$23,'Funding Categories'!$C$3:$C$23)))),""))</f>
        <v/>
      </c>
      <c r="I92" s="177"/>
      <c r="J92" s="62"/>
      <c r="K92" s="29"/>
    </row>
    <row r="93" spans="1:11" x14ac:dyDescent="0.2">
      <c r="A93" s="29" t="str">
        <f>IF(OR(D93="",E93=""),"",COUNTA($E$6:$E93))</f>
        <v/>
      </c>
      <c r="B93" s="19"/>
      <c r="F93" s="22" t="str">
        <f t="shared" si="4"/>
        <v/>
      </c>
      <c r="G93" s="32" t="str">
        <f t="shared" si="3"/>
        <v/>
      </c>
      <c r="H93" s="23" t="str">
        <f>IF(I93="Not Approved",0,IFERROR(IF(SUMIFS($F$6:F93,$I$6:I93,I93)&lt;=_xlfn.XLOOKUP(I93,'Funding Categories'!$A$3:$A$23,'Funding Categories'!$C$3:$C$23),E93*G93,IF(F93-(SUMIFS($F$6:F93,$I$6:I93,I93)-_xlfn.XLOOKUP(I93,'Funding Categories'!$A$3:$A$23,'Funding Categories'!$C$3:$C$23))&lt;=0,"CAPPED OUT",F93-(SUMIFS($F$6:F93,$I$6:I93,I93)-_xlfn.XLOOKUP(I93,'Funding Categories'!$A$3:$A$23,'Funding Categories'!$C$3:$C$23)))),""))</f>
        <v/>
      </c>
      <c r="I93" s="177"/>
      <c r="J93" s="62"/>
      <c r="K93" s="29"/>
    </row>
    <row r="94" spans="1:11" x14ac:dyDescent="0.2">
      <c r="A94" s="29" t="str">
        <f>IF(OR(D94="",E94=""),"",COUNTA($E$6:$E94))</f>
        <v/>
      </c>
      <c r="B94" s="19"/>
      <c r="F94" s="22" t="str">
        <f t="shared" si="4"/>
        <v/>
      </c>
      <c r="G94" s="32" t="str">
        <f t="shared" si="3"/>
        <v/>
      </c>
      <c r="H94" s="23" t="str">
        <f>IF(I94="Not Approved",0,IFERROR(IF(SUMIFS($F$6:F94,$I$6:I94,I94)&lt;=_xlfn.XLOOKUP(I94,'Funding Categories'!$A$3:$A$23,'Funding Categories'!$C$3:$C$23),E94*G94,IF(F94-(SUMIFS($F$6:F94,$I$6:I94,I94)-_xlfn.XLOOKUP(I94,'Funding Categories'!$A$3:$A$23,'Funding Categories'!$C$3:$C$23))&lt;=0,"CAPPED OUT",F94-(SUMIFS($F$6:F94,$I$6:I94,I94)-_xlfn.XLOOKUP(I94,'Funding Categories'!$A$3:$A$23,'Funding Categories'!$C$3:$C$23)))),""))</f>
        <v/>
      </c>
      <c r="I94" s="177"/>
      <c r="J94" s="62"/>
      <c r="K94" s="29"/>
    </row>
    <row r="95" spans="1:11" x14ac:dyDescent="0.2">
      <c r="A95" s="29" t="str">
        <f>IF(OR(D95="",E95=""),"",COUNTA($E$6:$E95))</f>
        <v/>
      </c>
      <c r="B95" s="19"/>
      <c r="F95" s="22" t="str">
        <f t="shared" si="4"/>
        <v/>
      </c>
      <c r="G95" s="32" t="str">
        <f t="shared" si="3"/>
        <v/>
      </c>
      <c r="H95" s="23" t="str">
        <f>IF(I95="Not Approved",0,IFERROR(IF(SUMIFS($F$6:F95,$I$6:I95,I95)&lt;=_xlfn.XLOOKUP(I95,'Funding Categories'!$A$3:$A$23,'Funding Categories'!$C$3:$C$23),E95*G95,IF(F95-(SUMIFS($F$6:F95,$I$6:I95,I95)-_xlfn.XLOOKUP(I95,'Funding Categories'!$A$3:$A$23,'Funding Categories'!$C$3:$C$23))&lt;=0,"CAPPED OUT",F95-(SUMIFS($F$6:F95,$I$6:I95,I95)-_xlfn.XLOOKUP(I95,'Funding Categories'!$A$3:$A$23,'Funding Categories'!$C$3:$C$23)))),""))</f>
        <v/>
      </c>
      <c r="I95" s="177"/>
      <c r="J95" s="62"/>
      <c r="K95" s="29"/>
    </row>
    <row r="96" spans="1:11" x14ac:dyDescent="0.2">
      <c r="A96" s="29" t="str">
        <f>IF(OR(D96="",E96=""),"",COUNTA($E$6:$E96))</f>
        <v/>
      </c>
      <c r="B96" s="19"/>
      <c r="F96" s="22" t="str">
        <f t="shared" si="4"/>
        <v/>
      </c>
      <c r="G96" s="32" t="str">
        <f t="shared" si="3"/>
        <v/>
      </c>
      <c r="H96" s="23" t="str">
        <f>IF(I96="Not Approved",0,IFERROR(IF(SUMIFS($F$6:F96,$I$6:I96,I96)&lt;=_xlfn.XLOOKUP(I96,'Funding Categories'!$A$3:$A$23,'Funding Categories'!$C$3:$C$23),E96*G96,IF(F96-(SUMIFS($F$6:F96,$I$6:I96,I96)-_xlfn.XLOOKUP(I96,'Funding Categories'!$A$3:$A$23,'Funding Categories'!$C$3:$C$23))&lt;=0,"CAPPED OUT",F96-(SUMIFS($F$6:F96,$I$6:I96,I96)-_xlfn.XLOOKUP(I96,'Funding Categories'!$A$3:$A$23,'Funding Categories'!$C$3:$C$23)))),""))</f>
        <v/>
      </c>
      <c r="I96" s="177"/>
      <c r="J96" s="62"/>
      <c r="K96" s="29"/>
    </row>
    <row r="97" spans="1:11" x14ac:dyDescent="0.2">
      <c r="A97" s="29" t="str">
        <f>IF(OR(D97="",E97=""),"",COUNTA($E$6:$E97))</f>
        <v/>
      </c>
      <c r="B97" s="19"/>
      <c r="F97" s="22" t="str">
        <f t="shared" si="4"/>
        <v/>
      </c>
      <c r="G97" s="32" t="str">
        <f t="shared" si="3"/>
        <v/>
      </c>
      <c r="H97" s="23" t="str">
        <f>IF(I97="Not Approved",0,IFERROR(IF(SUMIFS($F$6:F97,$I$6:I97,I97)&lt;=_xlfn.XLOOKUP(I97,'Funding Categories'!$A$3:$A$23,'Funding Categories'!$C$3:$C$23),E97*G97,IF(F97-(SUMIFS($F$6:F97,$I$6:I97,I97)-_xlfn.XLOOKUP(I97,'Funding Categories'!$A$3:$A$23,'Funding Categories'!$C$3:$C$23))&lt;=0,"CAPPED OUT",F97-(SUMIFS($F$6:F97,$I$6:I97,I97)-_xlfn.XLOOKUP(I97,'Funding Categories'!$A$3:$A$23,'Funding Categories'!$C$3:$C$23)))),""))</f>
        <v/>
      </c>
      <c r="I97" s="177"/>
      <c r="J97" s="62"/>
      <c r="K97" s="29"/>
    </row>
    <row r="98" spans="1:11" x14ac:dyDescent="0.2">
      <c r="A98" s="29" t="str">
        <f>IF(OR(D98="",E98=""),"",COUNTA($E$6:$E98))</f>
        <v/>
      </c>
      <c r="B98" s="19"/>
      <c r="F98" s="22" t="str">
        <f t="shared" si="4"/>
        <v/>
      </c>
      <c r="G98" s="32" t="str">
        <f t="shared" si="3"/>
        <v/>
      </c>
      <c r="H98" s="23" t="str">
        <f>IF(I98="Not Approved",0,IFERROR(IF(SUMIFS($F$6:F98,$I$6:I98,I98)&lt;=_xlfn.XLOOKUP(I98,'Funding Categories'!$A$3:$A$23,'Funding Categories'!$C$3:$C$23),E98*G98,IF(F98-(SUMIFS($F$6:F98,$I$6:I98,I98)-_xlfn.XLOOKUP(I98,'Funding Categories'!$A$3:$A$23,'Funding Categories'!$C$3:$C$23))&lt;=0,"CAPPED OUT",F98-(SUMIFS($F$6:F98,$I$6:I98,I98)-_xlfn.XLOOKUP(I98,'Funding Categories'!$A$3:$A$23,'Funding Categories'!$C$3:$C$23)))),""))</f>
        <v/>
      </c>
      <c r="I98" s="177"/>
      <c r="J98" s="62"/>
      <c r="K98" s="29"/>
    </row>
    <row r="99" spans="1:11" x14ac:dyDescent="0.2">
      <c r="A99" s="29" t="str">
        <f>IF(OR(D99="",E99=""),"",COUNTA($E$6:$E99))</f>
        <v/>
      </c>
      <c r="B99" s="19"/>
      <c r="F99" s="22" t="str">
        <f t="shared" si="4"/>
        <v/>
      </c>
      <c r="G99" s="32" t="str">
        <f t="shared" si="3"/>
        <v/>
      </c>
      <c r="H99" s="23" t="str">
        <f>IF(I99="Not Approved",0,IFERROR(IF(SUMIFS($F$6:F99,$I$6:I99,I99)&lt;=_xlfn.XLOOKUP(I99,'Funding Categories'!$A$3:$A$23,'Funding Categories'!$C$3:$C$23),E99*G99,IF(F99-(SUMIFS($F$6:F99,$I$6:I99,I99)-_xlfn.XLOOKUP(I99,'Funding Categories'!$A$3:$A$23,'Funding Categories'!$C$3:$C$23))&lt;=0,"CAPPED OUT",F99-(SUMIFS($F$6:F99,$I$6:I99,I99)-_xlfn.XLOOKUP(I99,'Funding Categories'!$A$3:$A$23,'Funding Categories'!$C$3:$C$23)))),""))</f>
        <v/>
      </c>
      <c r="I99" s="177"/>
      <c r="J99" s="62"/>
      <c r="K99" s="29"/>
    </row>
    <row r="100" spans="1:11" x14ac:dyDescent="0.2">
      <c r="A100" s="29" t="str">
        <f>IF(OR(D100="",E100=""),"",COUNTA($E$6:$E100))</f>
        <v/>
      </c>
      <c r="B100" s="19"/>
      <c r="F100" s="22" t="str">
        <f t="shared" si="4"/>
        <v/>
      </c>
      <c r="G100" s="32" t="str">
        <f t="shared" si="3"/>
        <v/>
      </c>
      <c r="H100" s="23" t="str">
        <f>IF(I100="Not Approved",0,IFERROR(IF(SUMIFS($F$6:F100,$I$6:I100,I100)&lt;=_xlfn.XLOOKUP(I100,'Funding Categories'!$A$3:$A$23,'Funding Categories'!$C$3:$C$23),E100*G100,IF(F100-(SUMIFS($F$6:F100,$I$6:I100,I100)-_xlfn.XLOOKUP(I100,'Funding Categories'!$A$3:$A$23,'Funding Categories'!$C$3:$C$23))&lt;=0,"CAPPED OUT",F100-(SUMIFS($F$6:F100,$I$6:I100,I100)-_xlfn.XLOOKUP(I100,'Funding Categories'!$A$3:$A$23,'Funding Categories'!$C$3:$C$23)))),""))</f>
        <v/>
      </c>
      <c r="I100" s="177"/>
      <c r="J100" s="62"/>
      <c r="K100" s="29"/>
    </row>
    <row r="101" spans="1:11" x14ac:dyDescent="0.2">
      <c r="A101" s="29" t="str">
        <f>IF(OR(D101="",E101=""),"",COUNTA($E$6:$E101))</f>
        <v/>
      </c>
      <c r="B101" s="19"/>
      <c r="F101" s="22" t="str">
        <f t="shared" si="4"/>
        <v/>
      </c>
      <c r="G101" s="32" t="str">
        <f t="shared" si="3"/>
        <v/>
      </c>
      <c r="H101" s="23" t="str">
        <f>IF(I101="Not Approved",0,IFERROR(IF(SUMIFS($F$6:F101,$I$6:I101,I101)&lt;=_xlfn.XLOOKUP(I101,'Funding Categories'!$A$3:$A$23,'Funding Categories'!$C$3:$C$23),E101*G101,IF(F101-(SUMIFS($F$6:F101,$I$6:I101,I101)-_xlfn.XLOOKUP(I101,'Funding Categories'!$A$3:$A$23,'Funding Categories'!$C$3:$C$23))&lt;=0,"CAPPED OUT",F101-(SUMIFS($F$6:F101,$I$6:I101,I101)-_xlfn.XLOOKUP(I101,'Funding Categories'!$A$3:$A$23,'Funding Categories'!$C$3:$C$23)))),""))</f>
        <v/>
      </c>
      <c r="I101" s="177"/>
      <c r="J101" s="62"/>
      <c r="K101" s="29"/>
    </row>
    <row r="102" spans="1:11" x14ac:dyDescent="0.2">
      <c r="A102" s="29" t="str">
        <f>IF(OR(D102="",E102=""),"",COUNTA($E$6:$E102))</f>
        <v/>
      </c>
      <c r="B102" s="19"/>
      <c r="F102" s="22" t="str">
        <f t="shared" si="4"/>
        <v/>
      </c>
      <c r="G102" s="32" t="str">
        <f t="shared" ref="G102:G125" si="5">IF(I102="","",IF(I102="Not Approved",0,IF(AND(I102="T-Shirts",D102&gt;TShirtsMaxQuant),TShirtsMaxQuant,D102)))</f>
        <v/>
      </c>
      <c r="H102" s="23" t="str">
        <f>IF(I102="Not Approved",0,IFERROR(IF(SUMIFS($F$6:F102,$I$6:I102,I102)&lt;=_xlfn.XLOOKUP(I102,'Funding Categories'!$A$3:$A$23,'Funding Categories'!$C$3:$C$23),E102*G102,IF(F102-(SUMIFS($F$6:F102,$I$6:I102,I102)-_xlfn.XLOOKUP(I102,'Funding Categories'!$A$3:$A$23,'Funding Categories'!$C$3:$C$23))&lt;=0,"CAPPED OUT",F102-(SUMIFS($F$6:F102,$I$6:I102,I102)-_xlfn.XLOOKUP(I102,'Funding Categories'!$A$3:$A$23,'Funding Categories'!$C$3:$C$23)))),""))</f>
        <v/>
      </c>
      <c r="I102" s="177"/>
      <c r="J102" s="62"/>
      <c r="K102" s="29"/>
    </row>
    <row r="103" spans="1:11" x14ac:dyDescent="0.2">
      <c r="A103" s="29" t="str">
        <f>IF(OR(D103="",E103=""),"",COUNTA($E$6:$E103))</f>
        <v/>
      </c>
      <c r="B103" s="19"/>
      <c r="F103" s="22" t="str">
        <f t="shared" si="4"/>
        <v/>
      </c>
      <c r="G103" s="32" t="str">
        <f t="shared" si="5"/>
        <v/>
      </c>
      <c r="H103" s="23" t="str">
        <f>IF(I103="Not Approved",0,IFERROR(IF(SUMIFS($F$6:F103,$I$6:I103,I103)&lt;=_xlfn.XLOOKUP(I103,'Funding Categories'!$A$3:$A$23,'Funding Categories'!$C$3:$C$23),E103*G103,IF(F103-(SUMIFS($F$6:F103,$I$6:I103,I103)-_xlfn.XLOOKUP(I103,'Funding Categories'!$A$3:$A$23,'Funding Categories'!$C$3:$C$23))&lt;=0,"CAPPED OUT",F103-(SUMIFS($F$6:F103,$I$6:I103,I103)-_xlfn.XLOOKUP(I103,'Funding Categories'!$A$3:$A$23,'Funding Categories'!$C$3:$C$23)))),""))</f>
        <v/>
      </c>
      <c r="I103" s="177"/>
      <c r="J103" s="62"/>
      <c r="K103" s="29"/>
    </row>
    <row r="104" spans="1:11" x14ac:dyDescent="0.2">
      <c r="A104" s="29" t="str">
        <f>IF(OR(D104="",E104=""),"",COUNTA($E$6:$E104))</f>
        <v/>
      </c>
      <c r="B104" s="19"/>
      <c r="F104" s="22" t="str">
        <f t="shared" si="4"/>
        <v/>
      </c>
      <c r="G104" s="32" t="str">
        <f t="shared" si="5"/>
        <v/>
      </c>
      <c r="H104" s="23" t="str">
        <f>IF(I104="Not Approved",0,IFERROR(IF(SUMIFS($F$6:F104,$I$6:I104,I104)&lt;=_xlfn.XLOOKUP(I104,'Funding Categories'!$A$3:$A$23,'Funding Categories'!$C$3:$C$23),E104*G104,IF(F104-(SUMIFS($F$6:F104,$I$6:I104,I104)-_xlfn.XLOOKUP(I104,'Funding Categories'!$A$3:$A$23,'Funding Categories'!$C$3:$C$23))&lt;=0,"CAPPED OUT",F104-(SUMIFS($F$6:F104,$I$6:I104,I104)-_xlfn.XLOOKUP(I104,'Funding Categories'!$A$3:$A$23,'Funding Categories'!$C$3:$C$23)))),""))</f>
        <v/>
      </c>
      <c r="I104" s="177"/>
      <c r="J104" s="62"/>
      <c r="K104" s="29"/>
    </row>
    <row r="105" spans="1:11" x14ac:dyDescent="0.2">
      <c r="A105" s="29" t="str">
        <f>IF(OR(D105="",E105=""),"",COUNTA($E$6:$E105))</f>
        <v/>
      </c>
      <c r="B105" s="19"/>
      <c r="F105" s="22" t="str">
        <f t="shared" si="4"/>
        <v/>
      </c>
      <c r="G105" s="32" t="str">
        <f t="shared" si="5"/>
        <v/>
      </c>
      <c r="H105" s="23" t="str">
        <f>IF(I105="Not Approved",0,IFERROR(IF(SUMIFS($F$6:F105,$I$6:I105,I105)&lt;=_xlfn.XLOOKUP(I105,'Funding Categories'!$A$3:$A$23,'Funding Categories'!$C$3:$C$23),E105*G105,IF(F105-(SUMIFS($F$6:F105,$I$6:I105,I105)-_xlfn.XLOOKUP(I105,'Funding Categories'!$A$3:$A$23,'Funding Categories'!$C$3:$C$23))&lt;=0,"CAPPED OUT",F105-(SUMIFS($F$6:F105,$I$6:I105,I105)-_xlfn.XLOOKUP(I105,'Funding Categories'!$A$3:$A$23,'Funding Categories'!$C$3:$C$23)))),""))</f>
        <v/>
      </c>
      <c r="I105" s="177"/>
      <c r="J105" s="62"/>
      <c r="K105" s="29"/>
    </row>
    <row r="106" spans="1:11" x14ac:dyDescent="0.2">
      <c r="A106" s="29" t="str">
        <f>IF(OR(D106="",E106=""),"",COUNTA($E$6:$E106))</f>
        <v/>
      </c>
      <c r="B106" s="19"/>
      <c r="F106" s="22" t="str">
        <f t="shared" si="4"/>
        <v/>
      </c>
      <c r="G106" s="32" t="str">
        <f t="shared" si="5"/>
        <v/>
      </c>
      <c r="H106" s="23" t="str">
        <f>IF(I106="Not Approved",0,IFERROR(IF(SUMIFS($F$6:F106,$I$6:I106,I106)&lt;=_xlfn.XLOOKUP(I106,'Funding Categories'!$A$3:$A$23,'Funding Categories'!$C$3:$C$23),E106*G106,IF(F106-(SUMIFS($F$6:F106,$I$6:I106,I106)-_xlfn.XLOOKUP(I106,'Funding Categories'!$A$3:$A$23,'Funding Categories'!$C$3:$C$23))&lt;=0,"CAPPED OUT",F106-(SUMIFS($F$6:F106,$I$6:I106,I106)-_xlfn.XLOOKUP(I106,'Funding Categories'!$A$3:$A$23,'Funding Categories'!$C$3:$C$23)))),""))</f>
        <v/>
      </c>
      <c r="I106" s="177"/>
      <c r="J106" s="62"/>
      <c r="K106" s="29"/>
    </row>
    <row r="107" spans="1:11" x14ac:dyDescent="0.2">
      <c r="A107" s="29" t="str">
        <f>IF(OR(D107="",E107=""),"",COUNTA($E$6:$E107))</f>
        <v/>
      </c>
      <c r="B107" s="19"/>
      <c r="F107" s="22" t="str">
        <f t="shared" si="4"/>
        <v/>
      </c>
      <c r="G107" s="32" t="str">
        <f t="shared" si="5"/>
        <v/>
      </c>
      <c r="H107" s="23" t="str">
        <f>IF(I107="Not Approved",0,IFERROR(IF(SUMIFS($F$6:F107,$I$6:I107,I107)&lt;=_xlfn.XLOOKUP(I107,'Funding Categories'!$A$3:$A$23,'Funding Categories'!$C$3:$C$23),E107*G107,IF(F107-(SUMIFS($F$6:F107,$I$6:I107,I107)-_xlfn.XLOOKUP(I107,'Funding Categories'!$A$3:$A$23,'Funding Categories'!$C$3:$C$23))&lt;=0,"CAPPED OUT",F107-(SUMIFS($F$6:F107,$I$6:I107,I107)-_xlfn.XLOOKUP(I107,'Funding Categories'!$A$3:$A$23,'Funding Categories'!$C$3:$C$23)))),""))</f>
        <v/>
      </c>
      <c r="I107" s="177"/>
      <c r="J107" s="62"/>
      <c r="K107" s="29"/>
    </row>
    <row r="108" spans="1:11" x14ac:dyDescent="0.2">
      <c r="A108" s="29" t="str">
        <f>IF(OR(D108="",E108=""),"",COUNTA($E$6:$E108))</f>
        <v/>
      </c>
      <c r="B108" s="19"/>
      <c r="F108" s="22" t="str">
        <f t="shared" si="4"/>
        <v/>
      </c>
      <c r="G108" s="32" t="str">
        <f t="shared" si="5"/>
        <v/>
      </c>
      <c r="H108" s="23" t="str">
        <f>IF(I108="Not Approved",0,IFERROR(IF(SUMIFS($F$6:F108,$I$6:I108,I108)&lt;=_xlfn.XLOOKUP(I108,'Funding Categories'!$A$3:$A$23,'Funding Categories'!$C$3:$C$23),E108*G108,IF(F108-(SUMIFS($F$6:F108,$I$6:I108,I108)-_xlfn.XLOOKUP(I108,'Funding Categories'!$A$3:$A$23,'Funding Categories'!$C$3:$C$23))&lt;=0,"CAPPED OUT",F108-(SUMIFS($F$6:F108,$I$6:I108,I108)-_xlfn.XLOOKUP(I108,'Funding Categories'!$A$3:$A$23,'Funding Categories'!$C$3:$C$23)))),""))</f>
        <v/>
      </c>
      <c r="I108" s="177"/>
      <c r="J108" s="62"/>
      <c r="K108" s="29"/>
    </row>
    <row r="109" spans="1:11" x14ac:dyDescent="0.2">
      <c r="A109" s="29" t="str">
        <f>IF(OR(D109="",E109=""),"",COUNTA($E$6:$E109))</f>
        <v/>
      </c>
      <c r="B109" s="19"/>
      <c r="F109" s="22" t="str">
        <f t="shared" si="4"/>
        <v/>
      </c>
      <c r="G109" s="32" t="str">
        <f t="shared" si="5"/>
        <v/>
      </c>
      <c r="H109" s="23" t="str">
        <f>IF(I109="Not Approved",0,IFERROR(IF(SUMIFS($F$6:F109,$I$6:I109,I109)&lt;=_xlfn.XLOOKUP(I109,'Funding Categories'!$A$3:$A$23,'Funding Categories'!$C$3:$C$23),E109*G109,IF(F109-(SUMIFS($F$6:F109,$I$6:I109,I109)-_xlfn.XLOOKUP(I109,'Funding Categories'!$A$3:$A$23,'Funding Categories'!$C$3:$C$23))&lt;=0,"CAPPED OUT",F109-(SUMIFS($F$6:F109,$I$6:I109,I109)-_xlfn.XLOOKUP(I109,'Funding Categories'!$A$3:$A$23,'Funding Categories'!$C$3:$C$23)))),""))</f>
        <v/>
      </c>
      <c r="I109" s="177"/>
      <c r="J109" s="62"/>
      <c r="K109" s="29"/>
    </row>
    <row r="110" spans="1:11" x14ac:dyDescent="0.2">
      <c r="A110" s="29" t="str">
        <f>IF(OR(D110="",E110=""),"",COUNTA($E$6:$E110))</f>
        <v/>
      </c>
      <c r="B110" s="19"/>
      <c r="F110" s="22" t="str">
        <f t="shared" si="4"/>
        <v/>
      </c>
      <c r="G110" s="32" t="str">
        <f t="shared" si="5"/>
        <v/>
      </c>
      <c r="H110" s="23" t="str">
        <f>IF(I110="Not Approved",0,IFERROR(IF(SUMIFS($F$6:F110,$I$6:I110,I110)&lt;=_xlfn.XLOOKUP(I110,'Funding Categories'!$A$3:$A$23,'Funding Categories'!$C$3:$C$23),E110*G110,IF(F110-(SUMIFS($F$6:F110,$I$6:I110,I110)-_xlfn.XLOOKUP(I110,'Funding Categories'!$A$3:$A$23,'Funding Categories'!$C$3:$C$23))&lt;=0,"CAPPED OUT",F110-(SUMIFS($F$6:F110,$I$6:I110,I110)-_xlfn.XLOOKUP(I110,'Funding Categories'!$A$3:$A$23,'Funding Categories'!$C$3:$C$23)))),""))</f>
        <v/>
      </c>
      <c r="I110" s="177"/>
      <c r="J110" s="62"/>
      <c r="K110" s="29"/>
    </row>
    <row r="111" spans="1:11" x14ac:dyDescent="0.2">
      <c r="A111" s="29" t="str">
        <f>IF(OR(D111="",E111=""),"",COUNTA($E$6:$E111))</f>
        <v/>
      </c>
      <c r="B111" s="19"/>
      <c r="F111" s="22" t="str">
        <f t="shared" si="4"/>
        <v/>
      </c>
      <c r="G111" s="32" t="str">
        <f t="shared" si="5"/>
        <v/>
      </c>
      <c r="H111" s="23" t="str">
        <f>IF(I111="Not Approved",0,IFERROR(IF(SUMIFS($F$6:F111,$I$6:I111,I111)&lt;=_xlfn.XLOOKUP(I111,'Funding Categories'!$A$3:$A$23,'Funding Categories'!$C$3:$C$23),E111*G111,IF(F111-(SUMIFS($F$6:F111,$I$6:I111,I111)-_xlfn.XLOOKUP(I111,'Funding Categories'!$A$3:$A$23,'Funding Categories'!$C$3:$C$23))&lt;=0,"CAPPED OUT",F111-(SUMIFS($F$6:F111,$I$6:I111,I111)-_xlfn.XLOOKUP(I111,'Funding Categories'!$A$3:$A$23,'Funding Categories'!$C$3:$C$23)))),""))</f>
        <v/>
      </c>
      <c r="I111" s="177"/>
      <c r="J111" s="62"/>
      <c r="K111" s="29"/>
    </row>
    <row r="112" spans="1:11" x14ac:dyDescent="0.2">
      <c r="A112" s="29" t="str">
        <f>IF(OR(D112="",E112=""),"",COUNTA($E$6:$E112))</f>
        <v/>
      </c>
      <c r="B112" s="19"/>
      <c r="F112" s="22" t="str">
        <f t="shared" si="4"/>
        <v/>
      </c>
      <c r="G112" s="32" t="str">
        <f t="shared" si="5"/>
        <v/>
      </c>
      <c r="H112" s="23" t="str">
        <f>IF(I112="Not Approved",0,IFERROR(IF(SUMIFS($F$6:F112,$I$6:I112,I112)&lt;=_xlfn.XLOOKUP(I112,'Funding Categories'!$A$3:$A$23,'Funding Categories'!$C$3:$C$23),E112*G112,IF(F112-(SUMIFS($F$6:F112,$I$6:I112,I112)-_xlfn.XLOOKUP(I112,'Funding Categories'!$A$3:$A$23,'Funding Categories'!$C$3:$C$23))&lt;=0,"CAPPED OUT",F112-(SUMIFS($F$6:F112,$I$6:I112,I112)-_xlfn.XLOOKUP(I112,'Funding Categories'!$A$3:$A$23,'Funding Categories'!$C$3:$C$23)))),""))</f>
        <v/>
      </c>
      <c r="I112" s="177"/>
      <c r="J112" s="62"/>
      <c r="K112" s="29"/>
    </row>
    <row r="113" spans="1:11" x14ac:dyDescent="0.2">
      <c r="A113" s="29" t="str">
        <f>IF(OR(D113="",E113=""),"",COUNTA($E$6:$E113))</f>
        <v/>
      </c>
      <c r="B113" s="19"/>
      <c r="F113" s="22" t="str">
        <f t="shared" si="4"/>
        <v/>
      </c>
      <c r="G113" s="32" t="str">
        <f t="shared" si="5"/>
        <v/>
      </c>
      <c r="H113" s="23" t="str">
        <f>IF(I113="Not Approved",0,IFERROR(IF(SUMIFS($F$6:F113,$I$6:I113,I113)&lt;=_xlfn.XLOOKUP(I113,'Funding Categories'!$A$3:$A$23,'Funding Categories'!$C$3:$C$23),E113*G113,IF(F113-(SUMIFS($F$6:F113,$I$6:I113,I113)-_xlfn.XLOOKUP(I113,'Funding Categories'!$A$3:$A$23,'Funding Categories'!$C$3:$C$23))&lt;=0,"CAPPED OUT",F113-(SUMIFS($F$6:F113,$I$6:I113,I113)-_xlfn.XLOOKUP(I113,'Funding Categories'!$A$3:$A$23,'Funding Categories'!$C$3:$C$23)))),""))</f>
        <v/>
      </c>
      <c r="I113" s="177"/>
      <c r="J113" s="62"/>
      <c r="K113" s="29"/>
    </row>
    <row r="114" spans="1:11" x14ac:dyDescent="0.2">
      <c r="A114" s="29" t="str">
        <f>IF(OR(D114="",E114=""),"",COUNTA($E$6:$E114))</f>
        <v/>
      </c>
      <c r="B114" s="19"/>
      <c r="F114" s="22" t="str">
        <f t="shared" ref="F114:F125" si="6">IF(OR(D114="",E114=""),"",D114*E114)</f>
        <v/>
      </c>
      <c r="G114" s="32" t="str">
        <f t="shared" si="5"/>
        <v/>
      </c>
      <c r="H114" s="23" t="str">
        <f>IF(I114="Not Approved",0,IFERROR(IF(SUMIFS($F$6:F114,$I$6:I114,I114)&lt;=_xlfn.XLOOKUP(I114,'Funding Categories'!$A$3:$A$23,'Funding Categories'!$C$3:$C$23),E114*G114,IF(F114-(SUMIFS($F$6:F114,$I$6:I114,I114)-_xlfn.XLOOKUP(I114,'Funding Categories'!$A$3:$A$23,'Funding Categories'!$C$3:$C$23))&lt;=0,"CAPPED OUT",F114-(SUMIFS($F$6:F114,$I$6:I114,I114)-_xlfn.XLOOKUP(I114,'Funding Categories'!$A$3:$A$23,'Funding Categories'!$C$3:$C$23)))),""))</f>
        <v/>
      </c>
      <c r="I114" s="177"/>
      <c r="J114" s="62"/>
      <c r="K114" s="29"/>
    </row>
    <row r="115" spans="1:11" x14ac:dyDescent="0.2">
      <c r="A115" s="29" t="str">
        <f>IF(OR(D115="",E115=""),"",COUNTA($E$6:$E115))</f>
        <v/>
      </c>
      <c r="B115" s="19"/>
      <c r="F115" s="22" t="str">
        <f t="shared" si="6"/>
        <v/>
      </c>
      <c r="G115" s="32" t="str">
        <f t="shared" si="5"/>
        <v/>
      </c>
      <c r="H115" s="23" t="str">
        <f>IF(I115="Not Approved",0,IFERROR(IF(SUMIFS($F$6:F115,$I$6:I115,I115)&lt;=_xlfn.XLOOKUP(I115,'Funding Categories'!$A$3:$A$23,'Funding Categories'!$C$3:$C$23),E115*G115,IF(F115-(SUMIFS($F$6:F115,$I$6:I115,I115)-_xlfn.XLOOKUP(I115,'Funding Categories'!$A$3:$A$23,'Funding Categories'!$C$3:$C$23))&lt;=0,"CAPPED OUT",F115-(SUMIFS($F$6:F115,$I$6:I115,I115)-_xlfn.XLOOKUP(I115,'Funding Categories'!$A$3:$A$23,'Funding Categories'!$C$3:$C$23)))),""))</f>
        <v/>
      </c>
      <c r="I115" s="177"/>
      <c r="J115" s="62"/>
      <c r="K115" s="29"/>
    </row>
    <row r="116" spans="1:11" x14ac:dyDescent="0.2">
      <c r="A116" s="29" t="str">
        <f>IF(OR(D116="",E116=""),"",COUNTA($E$6:$E116))</f>
        <v/>
      </c>
      <c r="B116" s="19"/>
      <c r="F116" s="22" t="str">
        <f t="shared" si="6"/>
        <v/>
      </c>
      <c r="G116" s="32" t="str">
        <f t="shared" si="5"/>
        <v/>
      </c>
      <c r="H116" s="23" t="str">
        <f>IF(I116="Not Approved",0,IFERROR(IF(SUMIFS($F$6:F116,$I$6:I116,I116)&lt;=_xlfn.XLOOKUP(I116,'Funding Categories'!$A$3:$A$23,'Funding Categories'!$C$3:$C$23),E116*G116,IF(F116-(SUMIFS($F$6:F116,$I$6:I116,I116)-_xlfn.XLOOKUP(I116,'Funding Categories'!$A$3:$A$23,'Funding Categories'!$C$3:$C$23))&lt;=0,"CAPPED OUT",F116-(SUMIFS($F$6:F116,$I$6:I116,I116)-_xlfn.XLOOKUP(I116,'Funding Categories'!$A$3:$A$23,'Funding Categories'!$C$3:$C$23)))),""))</f>
        <v/>
      </c>
      <c r="I116" s="177"/>
      <c r="J116" s="62"/>
      <c r="K116" s="29"/>
    </row>
    <row r="117" spans="1:11" x14ac:dyDescent="0.2">
      <c r="A117" s="29" t="str">
        <f>IF(OR(D117="",E117=""),"",COUNTA($E$6:$E117))</f>
        <v/>
      </c>
      <c r="B117" s="19"/>
      <c r="F117" s="22" t="str">
        <f t="shared" si="6"/>
        <v/>
      </c>
      <c r="G117" s="32" t="str">
        <f t="shared" si="5"/>
        <v/>
      </c>
      <c r="H117" s="23" t="str">
        <f>IF(I117="Not Approved",0,IFERROR(IF(SUMIFS($F$6:F117,$I$6:I117,I117)&lt;=_xlfn.XLOOKUP(I117,'Funding Categories'!$A$3:$A$23,'Funding Categories'!$C$3:$C$23),E117*G117,IF(F117-(SUMIFS($F$6:F117,$I$6:I117,I117)-_xlfn.XLOOKUP(I117,'Funding Categories'!$A$3:$A$23,'Funding Categories'!$C$3:$C$23))&lt;=0,"CAPPED OUT",F117-(SUMIFS($F$6:F117,$I$6:I117,I117)-_xlfn.XLOOKUP(I117,'Funding Categories'!$A$3:$A$23,'Funding Categories'!$C$3:$C$23)))),""))</f>
        <v/>
      </c>
      <c r="I117" s="177"/>
      <c r="J117" s="62"/>
      <c r="K117" s="29"/>
    </row>
    <row r="118" spans="1:11" x14ac:dyDescent="0.2">
      <c r="A118" s="29" t="str">
        <f>IF(OR(D118="",E118=""),"",COUNTA($E$6:$E118))</f>
        <v/>
      </c>
      <c r="B118" s="19"/>
      <c r="F118" s="22" t="str">
        <f t="shared" si="6"/>
        <v/>
      </c>
      <c r="G118" s="32" t="str">
        <f t="shared" si="5"/>
        <v/>
      </c>
      <c r="H118" s="23" t="str">
        <f>IF(I118="Not Approved",0,IFERROR(IF(SUMIFS($F$6:F118,$I$6:I118,I118)&lt;=_xlfn.XLOOKUP(I118,'Funding Categories'!$A$3:$A$23,'Funding Categories'!$C$3:$C$23),E118*G118,IF(F118-(SUMIFS($F$6:F118,$I$6:I118,I118)-_xlfn.XLOOKUP(I118,'Funding Categories'!$A$3:$A$23,'Funding Categories'!$C$3:$C$23))&lt;=0,"CAPPED OUT",F118-(SUMIFS($F$6:F118,$I$6:I118,I118)-_xlfn.XLOOKUP(I118,'Funding Categories'!$A$3:$A$23,'Funding Categories'!$C$3:$C$23)))),""))</f>
        <v/>
      </c>
      <c r="I118" s="177"/>
      <c r="J118" s="62"/>
      <c r="K118" s="29"/>
    </row>
    <row r="119" spans="1:11" x14ac:dyDescent="0.2">
      <c r="A119" s="29" t="str">
        <f>IF(OR(D119="",E119=""),"",COUNTA($E$6:$E119))</f>
        <v/>
      </c>
      <c r="B119" s="19"/>
      <c r="F119" s="22" t="str">
        <f t="shared" si="6"/>
        <v/>
      </c>
      <c r="G119" s="32" t="str">
        <f t="shared" si="5"/>
        <v/>
      </c>
      <c r="H119" s="23" t="str">
        <f>IF(I119="Not Approved",0,IFERROR(IF(SUMIFS($F$6:F119,$I$6:I119,I119)&lt;=_xlfn.XLOOKUP(I119,'Funding Categories'!$A$3:$A$23,'Funding Categories'!$C$3:$C$23),E119*G119,IF(F119-(SUMIFS($F$6:F119,$I$6:I119,I119)-_xlfn.XLOOKUP(I119,'Funding Categories'!$A$3:$A$23,'Funding Categories'!$C$3:$C$23))&lt;=0,"CAPPED OUT",F119-(SUMIFS($F$6:F119,$I$6:I119,I119)-_xlfn.XLOOKUP(I119,'Funding Categories'!$A$3:$A$23,'Funding Categories'!$C$3:$C$23)))),""))</f>
        <v/>
      </c>
      <c r="I119" s="177"/>
      <c r="J119" s="62"/>
      <c r="K119" s="29"/>
    </row>
    <row r="120" spans="1:11" x14ac:dyDescent="0.2">
      <c r="A120" s="29" t="str">
        <f>IF(OR(D120="",E120=""),"",COUNTA($E$6:$E120))</f>
        <v/>
      </c>
      <c r="B120" s="19"/>
      <c r="F120" s="22" t="str">
        <f t="shared" si="6"/>
        <v/>
      </c>
      <c r="G120" s="32" t="str">
        <f t="shared" si="5"/>
        <v/>
      </c>
      <c r="H120" s="23" t="str">
        <f>IF(I120="Not Approved",0,IFERROR(IF(SUMIFS($F$6:F120,$I$6:I120,I120)&lt;=_xlfn.XLOOKUP(I120,'Funding Categories'!$A$3:$A$23,'Funding Categories'!$C$3:$C$23),E120*G120,IF(F120-(SUMIFS($F$6:F120,$I$6:I120,I120)-_xlfn.XLOOKUP(I120,'Funding Categories'!$A$3:$A$23,'Funding Categories'!$C$3:$C$23))&lt;=0,"CAPPED OUT",F120-(SUMIFS($F$6:F120,$I$6:I120,I120)-_xlfn.XLOOKUP(I120,'Funding Categories'!$A$3:$A$23,'Funding Categories'!$C$3:$C$23)))),""))</f>
        <v/>
      </c>
      <c r="I120" s="177"/>
      <c r="J120" s="62"/>
      <c r="K120" s="29"/>
    </row>
    <row r="121" spans="1:11" x14ac:dyDescent="0.2">
      <c r="A121" s="29" t="str">
        <f>IF(OR(D121="",E121=""),"",COUNTA($E$6:$E121))</f>
        <v/>
      </c>
      <c r="B121" s="19"/>
      <c r="F121" s="22" t="str">
        <f t="shared" si="6"/>
        <v/>
      </c>
      <c r="G121" s="32" t="str">
        <f t="shared" si="5"/>
        <v/>
      </c>
      <c r="H121" s="23" t="str">
        <f>IF(I121="Not Approved",0,IFERROR(IF(SUMIFS($F$6:F121,$I$6:I121,I121)&lt;=_xlfn.XLOOKUP(I121,'Funding Categories'!$A$3:$A$23,'Funding Categories'!$C$3:$C$23),E121*G121,IF(F121-(SUMIFS($F$6:F121,$I$6:I121,I121)-_xlfn.XLOOKUP(I121,'Funding Categories'!$A$3:$A$23,'Funding Categories'!$C$3:$C$23))&lt;=0,"CAPPED OUT",F121-(SUMIFS($F$6:F121,$I$6:I121,I121)-_xlfn.XLOOKUP(I121,'Funding Categories'!$A$3:$A$23,'Funding Categories'!$C$3:$C$23)))),""))</f>
        <v/>
      </c>
      <c r="I121" s="177"/>
      <c r="J121" s="62"/>
      <c r="K121" s="29"/>
    </row>
    <row r="122" spans="1:11" x14ac:dyDescent="0.2">
      <c r="A122" s="29" t="str">
        <f>IF(OR(D122="",E122=""),"",COUNTA($E$6:$E122))</f>
        <v/>
      </c>
      <c r="B122" s="19"/>
      <c r="F122" s="22" t="str">
        <f t="shared" si="6"/>
        <v/>
      </c>
      <c r="G122" s="32" t="str">
        <f t="shared" si="5"/>
        <v/>
      </c>
      <c r="H122" s="23" t="str">
        <f>IF(I122="Not Approved",0,IFERROR(IF(SUMIFS($F$6:F122,$I$6:I122,I122)&lt;=_xlfn.XLOOKUP(I122,'Funding Categories'!$A$3:$A$23,'Funding Categories'!$C$3:$C$23),E122*G122,IF(F122-(SUMIFS($F$6:F122,$I$6:I122,I122)-_xlfn.XLOOKUP(I122,'Funding Categories'!$A$3:$A$23,'Funding Categories'!$C$3:$C$23))&lt;=0,"CAPPED OUT",F122-(SUMIFS($F$6:F122,$I$6:I122,I122)-_xlfn.XLOOKUP(I122,'Funding Categories'!$A$3:$A$23,'Funding Categories'!$C$3:$C$23)))),""))</f>
        <v/>
      </c>
      <c r="I122" s="177"/>
      <c r="J122" s="62"/>
      <c r="K122" s="29"/>
    </row>
    <row r="123" spans="1:11" x14ac:dyDescent="0.2">
      <c r="A123" s="29" t="str">
        <f>IF(OR(D123="",E123=""),"",COUNTA($E$6:$E123))</f>
        <v/>
      </c>
      <c r="B123" s="19"/>
      <c r="F123" s="22" t="str">
        <f t="shared" si="6"/>
        <v/>
      </c>
      <c r="G123" s="32" t="str">
        <f t="shared" si="5"/>
        <v/>
      </c>
      <c r="H123" s="23" t="str">
        <f>IF(I123="Not Approved",0,IFERROR(IF(SUMIFS($F$6:F123,$I$6:I123,I123)&lt;=_xlfn.XLOOKUP(I123,'Funding Categories'!$A$3:$A$23,'Funding Categories'!$C$3:$C$23),E123*G123,IF(F123-(SUMIFS($F$6:F123,$I$6:I123,I123)-_xlfn.XLOOKUP(I123,'Funding Categories'!$A$3:$A$23,'Funding Categories'!$C$3:$C$23))&lt;=0,"CAPPED OUT",F123-(SUMIFS($F$6:F123,$I$6:I123,I123)-_xlfn.XLOOKUP(I123,'Funding Categories'!$A$3:$A$23,'Funding Categories'!$C$3:$C$23)))),""))</f>
        <v/>
      </c>
      <c r="I123" s="177"/>
      <c r="J123" s="62"/>
      <c r="K123" s="29"/>
    </row>
    <row r="124" spans="1:11" x14ac:dyDescent="0.2">
      <c r="A124" s="29" t="str">
        <f>IF(OR(D124="",E124=""),"",COUNTA($E$6:$E124))</f>
        <v/>
      </c>
      <c r="B124" s="19"/>
      <c r="F124" s="22" t="str">
        <f t="shared" si="6"/>
        <v/>
      </c>
      <c r="G124" s="32" t="str">
        <f t="shared" si="5"/>
        <v/>
      </c>
      <c r="H124" s="23" t="str">
        <f>IF(I124="Not Approved",0,IFERROR(IF(SUMIFS($F$6:F124,$I$6:I124,I124)&lt;=_xlfn.XLOOKUP(I124,'Funding Categories'!$A$3:$A$23,'Funding Categories'!$C$3:$C$23),E124*G124,IF(F124-(SUMIFS($F$6:F124,$I$6:I124,I124)-_xlfn.XLOOKUP(I124,'Funding Categories'!$A$3:$A$23,'Funding Categories'!$C$3:$C$23))&lt;=0,"CAPPED OUT",F124-(SUMIFS($F$6:F124,$I$6:I124,I124)-_xlfn.XLOOKUP(I124,'Funding Categories'!$A$3:$A$23,'Funding Categories'!$C$3:$C$23)))),""))</f>
        <v/>
      </c>
      <c r="I124" s="177"/>
      <c r="J124" s="62"/>
      <c r="K124" s="29"/>
    </row>
    <row r="125" spans="1:11" x14ac:dyDescent="0.2">
      <c r="A125" s="29" t="str">
        <f>IF(OR(D125="",E125=""),"",COUNTA($E$6:$E125))</f>
        <v/>
      </c>
      <c r="B125" s="19"/>
      <c r="F125" s="22" t="str">
        <f t="shared" si="6"/>
        <v/>
      </c>
      <c r="G125" s="32" t="str">
        <f t="shared" si="5"/>
        <v/>
      </c>
      <c r="H125" s="23" t="str">
        <f>IF(I125="Not Approved",0,IFERROR(IF(SUMIFS($F$6:F125,$I$6:I125,I125)&lt;=_xlfn.XLOOKUP(I125,'Funding Categories'!$A$3:$A$23,'Funding Categories'!$C$3:$C$23),E125*G125,IF(F125-(SUMIFS($F$6:F125,$I$6:I125,I125)-_xlfn.XLOOKUP(I125,'Funding Categories'!$A$3:$A$23,'Funding Categories'!$C$3:$C$23))&lt;=0,"CAPPED OUT",F125-(SUMIFS($F$6:F125,$I$6:I125,I125)-_xlfn.XLOOKUP(I125,'Funding Categories'!$A$3:$A$23,'Funding Categories'!$C$3:$C$23)))),""))</f>
        <v/>
      </c>
      <c r="I125" s="177"/>
      <c r="J125" s="62"/>
      <c r="K125" s="29"/>
    </row>
  </sheetData>
  <sheetProtection algorithmName="SHA-512" hashValue="TIzK0V5IWP6i7TLRaBZ9NM+SyH1EDj9jwY62YbmSXOM14LTE0sPAqBHmdPZz8Bzpbavt4F+bXAdk7wzk8QTpMA==" saltValue="yyVGVcEvbkbiNrastlWdEw==" spinCount="100000" sheet="1" objects="1" scenarios="1" selectLockedCells="1"/>
  <mergeCells count="4">
    <mergeCell ref="A1:K1"/>
    <mergeCell ref="A2:K2"/>
    <mergeCell ref="A3:K3"/>
    <mergeCell ref="A4:K4"/>
  </mergeCells>
  <phoneticPr fontId="8" type="noConversion"/>
  <conditionalFormatting sqref="A3:K3">
    <cfRule type="beginsWith" dxfId="5" priority="1" operator="beginsWith" text="&lt;&lt;">
      <formula>LEFT(A3,LEN("&lt;&lt;"))="&lt;&lt;"</formula>
    </cfRule>
  </conditionalFormatting>
  <dataValidations count="6">
    <dataValidation type="list" allowBlank="1" showInputMessage="1" showErrorMessage="1" sqref="K6:K125" xr:uid="{00000000-0002-0000-0200-000000000000}">
      <formula1>"Yes, No"</formula1>
    </dataValidation>
    <dataValidation type="list" allowBlank="1" showInputMessage="1" showErrorMessage="1" sqref="J6:J125" xr:uid="{6F24A57D-550E-4C41-9EDE-8DD93DEEE66D}">
      <formula1>"1,2,3,4,5,6,7,8,9,10"</formula1>
    </dataValidation>
    <dataValidation type="custom" errorStyle="information" showErrorMessage="1" errorTitle="Guiding Principlies" error="Please note that SAFAC will not review any Budget Request without the funds requesting organization's Guiding Principles stated on this Budget Request sheet." promptTitle="Guiding Principles" prompt="Please enter your organization's Guiding Principles first." sqref="B7:D125 E6:E125" xr:uid="{BBFFD3E6-ED51-B848-9CB4-2F6B92345977}">
      <formula1>IF($A$3="&lt;&lt; Replace this text with your organization's Guiding Principles found on your organization's constitution, under Documents on Engage. &gt;&gt;",FALSE,TRUE)</formula1>
    </dataValidation>
    <dataValidation type="custom" errorStyle="information" showInputMessage="1" showErrorMessage="1" errorTitle="Guiding Principlies" error="Please note that SAFAC will not review any Budget Request without the funds requesting organization's Guiding Principles stated on this Budget Request sheet." prompt="Please enter the name of the event for which you are requesting your item. Examples: GBMs, Homecoming, Ice Cream Social etc" sqref="B6" xr:uid="{000FC0CB-C3E3-4483-B32D-B31F0E8343F3}">
      <formula1>IF($A$3="&lt;&lt; Replace this text with your organization's Guiding Principles found on your organization's constitution, under Documents on Engage. &gt;&gt;",FALSE,TRUE)</formula1>
    </dataValidation>
    <dataValidation type="custom" errorStyle="information" showInputMessage="1" showErrorMessage="1" errorTitle="Guiding Principlies" error="Please note that SAFAC will not review any Budget Request without the funds requesting organization's Guiding Principles stated on this Budget Request sheet." prompt="Please try to be as specific as possible, within sense and indicate if your item is a bundle of multiple units. E.g. If pencils were in a bundle of 4, please enter &quot;Pencils (x4)&quot;." sqref="C6" xr:uid="{F10019B2-9701-4260-9C89-547C8D652E07}">
      <formula1>IF($A$3="&lt;&lt; Replace this text with your organization's Guiding Principles found on your organization's constitution, under Documents on Engage. &gt;&gt;",FALSE,TRUE)</formula1>
    </dataValidation>
    <dataValidation type="custom" errorStyle="information" showInputMessage="1" showErrorMessage="1" errorTitle="Guiding Principlies" error="Please note that SAFAC will not review any Budget Request without the funds requesting organization's Guiding Principles stated on this Budget Request sheet." prompt="The quantity you are requesting of your Requested Item. E.g. If the Amazon item is a bundle of 4 pencils for $4 and you want 8 pencils, you would enter 2." sqref="D6" xr:uid="{0A120FAA-B86E-4CC5-BDCC-6E45074994F8}">
      <formula1>IF($A$3="&lt;&lt; Replace this text with your organization's Guiding Principles found on your organization's constitution, under Documents on Engage. &gt;&gt;",FALSE,TRUE)</formula1>
    </dataValidation>
  </dataValidations>
  <pageMargins left="0.25" right="0.25" top="0.5" bottom="0.5" header="0.3" footer="0.3"/>
  <pageSetup scale="50" fitToHeight="0" orientation="portrait" horizontalDpi="0" verticalDpi="0" r:id="rId1"/>
  <rowBreaks count="1" manualBreakCount="1">
    <brk id="8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A6BC55B-D466-E948-B649-2AB97170FA6D}">
          <x14:formula1>
            <xm:f>Dropdown!$A$1:$A$20</xm:f>
          </x14:formula1>
          <xm:sqref>I6:I125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AC92-B611-4AB0-8D86-2E4DD02FD8E1}">
  <sheetPr codeName="Sheet6">
    <tabColor theme="9" tint="0.79998168889431442"/>
    <pageSetUpPr fitToPage="1"/>
  </sheetPr>
  <dimension ref="A1:K125"/>
  <sheetViews>
    <sheetView zoomScaleNormal="120" workbookViewId="0">
      <selection activeCell="C20" sqref="C20"/>
    </sheetView>
  </sheetViews>
  <sheetFormatPr baseColWidth="10" defaultColWidth="0" defaultRowHeight="16" zeroHeight="1" x14ac:dyDescent="0.2"/>
  <cols>
    <col min="1" max="1" width="8.1640625" style="28" customWidth="1"/>
    <col min="2" max="2" width="21.6640625" style="28" customWidth="1"/>
    <col min="3" max="3" width="50.6640625" style="19" customWidth="1"/>
    <col min="4" max="4" width="12.6640625" style="18" customWidth="1"/>
    <col min="5" max="5" width="14.83203125" style="21" customWidth="1"/>
    <col min="6" max="6" width="14" style="22" customWidth="1"/>
    <col min="7" max="7" width="12.6640625" style="32" customWidth="1"/>
    <col min="8" max="8" width="16.83203125" style="23" customWidth="1"/>
    <col min="9" max="9" width="20.83203125" style="178" customWidth="1"/>
    <col min="10" max="10" width="6.83203125" style="28" bestFit="1" customWidth="1"/>
    <col min="11" max="11" width="10.5" style="28" customWidth="1"/>
    <col min="12" max="16384" width="10.83203125" style="1" hidden="1"/>
  </cols>
  <sheetData>
    <row r="1" spans="1:11" s="24" customFormat="1" ht="65" customHeight="1" x14ac:dyDescent="0.2">
      <c r="A1" s="213" t="str">
        <f>Cover!C5&amp;" - Regular 1 Budget Detail Sheet 2025-2026"</f>
        <v xml:space="preserve"> - Regular 1 Budget Detail Sheet 2025-2026</v>
      </c>
      <c r="B1" s="213"/>
      <c r="C1" s="213"/>
      <c r="D1" s="213"/>
      <c r="E1" s="213"/>
      <c r="F1" s="213"/>
      <c r="G1" s="213"/>
      <c r="H1" s="213"/>
      <c r="I1" s="213"/>
      <c r="J1" s="213"/>
      <c r="K1" s="213"/>
    </row>
    <row r="2" spans="1:11" s="25" customFormat="1" ht="25" customHeight="1" x14ac:dyDescent="0.2">
      <c r="A2" s="214" t="s">
        <v>3</v>
      </c>
      <c r="B2" s="214"/>
      <c r="C2" s="214"/>
      <c r="D2" s="214"/>
      <c r="E2" s="214"/>
      <c r="F2" s="214"/>
      <c r="G2" s="214"/>
      <c r="H2" s="214"/>
      <c r="I2" s="214"/>
      <c r="J2" s="214"/>
      <c r="K2" s="214"/>
    </row>
    <row r="3" spans="1:11" s="26" customFormat="1" ht="80" customHeight="1" x14ac:dyDescent="0.2">
      <c r="A3" s="215" t="s">
        <v>325</v>
      </c>
      <c r="B3" s="215"/>
      <c r="C3" s="215"/>
      <c r="D3" s="215"/>
      <c r="E3" s="215"/>
      <c r="F3" s="215"/>
      <c r="G3" s="215"/>
      <c r="H3" s="215"/>
      <c r="I3" s="215"/>
      <c r="J3" s="215"/>
      <c r="K3" s="215"/>
    </row>
    <row r="4" spans="1:11" s="30" customFormat="1" ht="25" customHeight="1" x14ac:dyDescent="0.2">
      <c r="A4" s="192" t="s">
        <v>12</v>
      </c>
      <c r="B4" s="192"/>
      <c r="C4" s="192"/>
      <c r="D4" s="192"/>
      <c r="E4" s="192"/>
      <c r="F4" s="192"/>
      <c r="G4" s="192"/>
      <c r="H4" s="192"/>
      <c r="I4" s="192"/>
      <c r="J4" s="192"/>
      <c r="K4" s="192"/>
    </row>
    <row r="5" spans="1:11" ht="40" customHeight="1" x14ac:dyDescent="0.2">
      <c r="A5" s="27" t="s">
        <v>6</v>
      </c>
      <c r="B5" s="10" t="s">
        <v>291</v>
      </c>
      <c r="C5" s="10" t="s">
        <v>288</v>
      </c>
      <c r="D5" s="9" t="s">
        <v>234</v>
      </c>
      <c r="E5" s="12" t="s">
        <v>235</v>
      </c>
      <c r="F5" s="13" t="s">
        <v>14</v>
      </c>
      <c r="G5" s="67" t="s">
        <v>236</v>
      </c>
      <c r="H5" s="66" t="s">
        <v>15</v>
      </c>
      <c r="I5" s="27" t="s">
        <v>5</v>
      </c>
      <c r="J5" s="27" t="s">
        <v>277</v>
      </c>
      <c r="K5" s="27" t="s">
        <v>24</v>
      </c>
    </row>
    <row r="6" spans="1:11" x14ac:dyDescent="0.2">
      <c r="A6" s="29" t="str">
        <f>IF(OR(D6="",E6=""),"",COUNTA($E$6:$E6))</f>
        <v/>
      </c>
      <c r="B6" s="19"/>
      <c r="F6" s="22" t="str">
        <f t="shared" ref="F6:F37" si="0">IF(OR(D6="",E6=""),"",D6*E6)</f>
        <v/>
      </c>
      <c r="G6" s="32" t="str">
        <f t="shared" ref="G6:G7" si="1">IF(I6="","",IF(I6="Not Approved",0,IF(AND(I6="T-Shirts",D6&gt;TShirtsMaxQuant),TShirtsMaxQuant,D6)))</f>
        <v/>
      </c>
      <c r="H6" s="23" t="str">
        <f>IF(I6="Not Approved",0,IFERROR(IF(SUMIFS($F$6:F6,$I$6:I6,I6)&lt;(_xlfn.XLOOKUP(I6,'Funding Categories'!$A$3:$A$23,'Funding Categories'!$C$3:$C$23)-SUMIF('Early Budget'!$I:$I,I6,'Early Budget'!$H:$H)),E6*G6,IF(F6-(SUMIFS($F$6:F6,$I$6:I6,I6)-(_xlfn.XLOOKUP(I6,'Funding Categories'!$A$3:$A$23,'Funding Categories'!$C$3:$C$23)-SUMIF('Early Budget'!$I:$I,I6,'Early Budget'!$H:$H)))&lt;=0,"CAPPED OUT",F6-(SUMIFS($F$6:F6,$I$6:I6,I6)-(_xlfn.XLOOKUP(I6,'Funding Categories'!$A$3:$A$23,'Funding Categories'!$C$3:$C$23)-SUMIF('Early Budget'!$I:$I,I6,'Early Budget'!$H:$H))))),""))</f>
        <v/>
      </c>
      <c r="I6" s="177"/>
      <c r="J6" s="29"/>
      <c r="K6" s="29"/>
    </row>
    <row r="7" spans="1:11" x14ac:dyDescent="0.2">
      <c r="A7" s="29" t="str">
        <f>IF(OR(D7="",E7=""),"",COUNTA($E$6:$E7))</f>
        <v/>
      </c>
      <c r="B7" s="19"/>
      <c r="F7" s="22" t="str">
        <f t="shared" si="0"/>
        <v/>
      </c>
      <c r="G7" s="32" t="str">
        <f t="shared" si="1"/>
        <v/>
      </c>
      <c r="H7" s="23" t="str">
        <f>IF(I7="Not Approved",0,IFERROR(IF(SUMIFS($F$6:F7,$I$6:I7,I7)&lt;(_xlfn.XLOOKUP(I7,'Funding Categories'!$A$3:$A$23,'Funding Categories'!$C$3:$C$23)-SUMIF('Early Budget'!$I:$I,I7,'Early Budget'!$H:$H)),E7*G7,IF(F7-(SUMIFS($F$6:F7,$I$6:I7,I7)-(_xlfn.XLOOKUP(I7,'Funding Categories'!$A$3:$A$23,'Funding Categories'!$C$3:$C$23)-SUMIF('Early Budget'!$I:$I,I7,'Early Budget'!$H:$H)))&lt;=0,"CAPPED OUT",F7-(SUMIFS($F$6:F7,$I$6:I7,I7)-(_xlfn.XLOOKUP(I7,'Funding Categories'!$A$3:$A$23,'Funding Categories'!$C$3:$C$23)-SUMIF('Early Budget'!$I:$I,I7,'Early Budget'!$H:$H))))),""))</f>
        <v/>
      </c>
      <c r="I7" s="177"/>
      <c r="J7" s="29"/>
      <c r="K7" s="29"/>
    </row>
    <row r="8" spans="1:11" x14ac:dyDescent="0.2">
      <c r="A8" s="29" t="str">
        <f>IF(OR(D8="",E8=""),"",COUNTA($E$6:$E8))</f>
        <v/>
      </c>
      <c r="B8" s="19"/>
      <c r="F8" s="22" t="str">
        <f t="shared" si="0"/>
        <v/>
      </c>
      <c r="G8" s="32" t="str">
        <f t="shared" ref="G8:G37" si="2">IF(I8="","",IF(I8="Not Approved",0,IF(AND(I8="T-Shirts",D8&gt;TShirtsMaxQuant),TShirtsMaxQuant,D8)))</f>
        <v/>
      </c>
      <c r="H8" s="23" t="str">
        <f>IF(I8="Not Approved",0,IFERROR(IF(SUMIFS($F$6:F8,$I$6:I8,I8)&lt;(_xlfn.XLOOKUP(I8,'Funding Categories'!$A$3:$A$23,'Funding Categories'!$C$3:$C$23)-SUMIF('Early Budget'!$I:$I,I8,'Early Budget'!$H:$H)),E8*G8,IF(F8-(SUMIFS($F$6:F8,$I$6:I8,I8)-(_xlfn.XLOOKUP(I8,'Funding Categories'!$A$3:$A$23,'Funding Categories'!$C$3:$C$23)-SUMIF('Early Budget'!$I:$I,I8,'Early Budget'!$H:$H)))&lt;=0,"CAPPED OUT",F8-(SUMIFS($F$6:F8,$I$6:I8,I8)-(_xlfn.XLOOKUP(I8,'Funding Categories'!$A$3:$A$23,'Funding Categories'!$C$3:$C$23)-SUMIF('Early Budget'!$I:$I,I8,'Early Budget'!$H:$H))))),""))</f>
        <v/>
      </c>
      <c r="I8" s="177"/>
      <c r="J8" s="29"/>
      <c r="K8" s="29"/>
    </row>
    <row r="9" spans="1:11" x14ac:dyDescent="0.2">
      <c r="A9" s="29" t="str">
        <f>IF(OR(D9="",E9=""),"",COUNTA($E$6:$E9))</f>
        <v/>
      </c>
      <c r="B9" s="19"/>
      <c r="F9" s="22" t="str">
        <f t="shared" si="0"/>
        <v/>
      </c>
      <c r="G9" s="32" t="str">
        <f t="shared" si="2"/>
        <v/>
      </c>
      <c r="H9" s="23" t="str">
        <f>IF(I9="Not Approved",0,IFERROR(IF(SUMIFS($F$6:F9,$I$6:I9,I9)&lt;(_xlfn.XLOOKUP(I9,'Funding Categories'!$A$3:$A$23,'Funding Categories'!$C$3:$C$23)-SUMIF('Early Budget'!$I:$I,I9,'Early Budget'!$H:$H)),E9*G9,IF(F9-(SUMIFS($F$6:F9,$I$6:I9,I9)-(_xlfn.XLOOKUP(I9,'Funding Categories'!$A$3:$A$23,'Funding Categories'!$C$3:$C$23)-SUMIF('Early Budget'!$I:$I,I9,'Early Budget'!$H:$H)))&lt;=0,"CAPPED OUT",F9-(SUMIFS($F$6:F9,$I$6:I9,I9)-(_xlfn.XLOOKUP(I9,'Funding Categories'!$A$3:$A$23,'Funding Categories'!$C$3:$C$23)-SUMIF('Early Budget'!$I:$I,I9,'Early Budget'!$H:$H))))),""))</f>
        <v/>
      </c>
      <c r="I9" s="177"/>
      <c r="J9" s="29"/>
      <c r="K9" s="29"/>
    </row>
    <row r="10" spans="1:11" x14ac:dyDescent="0.2">
      <c r="A10" s="29" t="str">
        <f>IF(OR(D10="",E10=""),"",COUNTA($E$6:$E10))</f>
        <v/>
      </c>
      <c r="B10" s="19"/>
      <c r="F10" s="22" t="str">
        <f t="shared" si="0"/>
        <v/>
      </c>
      <c r="G10" s="32" t="str">
        <f t="shared" si="2"/>
        <v/>
      </c>
      <c r="H10" s="23" t="str">
        <f>IF(I10="Not Approved",0,IFERROR(IF(SUMIFS($F$6:F10,$I$6:I10,I10)&lt;(_xlfn.XLOOKUP(I10,'Funding Categories'!$A$3:$A$23,'Funding Categories'!$C$3:$C$23)-SUMIF('Early Budget'!$I:$I,I10,'Early Budget'!$H:$H)),E10*G10,IF(F10-(SUMIFS($F$6:F10,$I$6:I10,I10)-(_xlfn.XLOOKUP(I10,'Funding Categories'!$A$3:$A$23,'Funding Categories'!$C$3:$C$23)-SUMIF('Early Budget'!$I:$I,I10,'Early Budget'!$H:$H)))&lt;=0,"CAPPED OUT",F10-(SUMIFS($F$6:F10,$I$6:I10,I10)-(_xlfn.XLOOKUP(I10,'Funding Categories'!$A$3:$A$23,'Funding Categories'!$C$3:$C$23)-SUMIF('Early Budget'!$I:$I,I10,'Early Budget'!$H:$H))))),""))</f>
        <v/>
      </c>
      <c r="I10" s="177"/>
      <c r="J10" s="29"/>
      <c r="K10" s="29"/>
    </row>
    <row r="11" spans="1:11" x14ac:dyDescent="0.2">
      <c r="A11" s="29" t="str">
        <f>IF(OR(D11="",E11=""),"",COUNTA($E$6:$E11))</f>
        <v/>
      </c>
      <c r="B11" s="19"/>
      <c r="F11" s="22" t="str">
        <f t="shared" si="0"/>
        <v/>
      </c>
      <c r="G11" s="32" t="str">
        <f t="shared" si="2"/>
        <v/>
      </c>
      <c r="H11" s="23" t="str">
        <f>IF(I11="Not Approved",0,IFERROR(IF(SUMIFS($F$6:F11,$I$6:I11,I11)&lt;(_xlfn.XLOOKUP(I11,'Funding Categories'!$A$3:$A$23,'Funding Categories'!$C$3:$C$23)-SUMIF('Early Budget'!$I:$I,I11,'Early Budget'!$H:$H)),E11*G11,IF(F11-(SUMIFS($F$6:F11,$I$6:I11,I11)-(_xlfn.XLOOKUP(I11,'Funding Categories'!$A$3:$A$23,'Funding Categories'!$C$3:$C$23)-SUMIF('Early Budget'!$I:$I,I11,'Early Budget'!$H:$H)))&lt;=0,"CAPPED OUT",F11-(SUMIFS($F$6:F11,$I$6:I11,I11)-(_xlfn.XLOOKUP(I11,'Funding Categories'!$A$3:$A$23,'Funding Categories'!$C$3:$C$23)-SUMIF('Early Budget'!$I:$I,I11,'Early Budget'!$H:$H))))),""))</f>
        <v/>
      </c>
      <c r="I11" s="177"/>
      <c r="J11" s="29"/>
      <c r="K11" s="29"/>
    </row>
    <row r="12" spans="1:11" x14ac:dyDescent="0.2">
      <c r="A12" s="29" t="str">
        <f>IF(OR(D12="",E12=""),"",COUNTA($E$6:$E12))</f>
        <v/>
      </c>
      <c r="B12" s="19"/>
      <c r="F12" s="22" t="str">
        <f t="shared" si="0"/>
        <v/>
      </c>
      <c r="G12" s="32" t="str">
        <f t="shared" si="2"/>
        <v/>
      </c>
      <c r="H12" s="23" t="str">
        <f>IF(I12="Not Approved",0,IFERROR(IF(SUMIFS($F$6:F12,$I$6:I12,I12)&lt;(_xlfn.XLOOKUP(I12,'Funding Categories'!$A$3:$A$23,'Funding Categories'!$C$3:$C$23)-SUMIF('Early Budget'!$I:$I,I12,'Early Budget'!$H:$H)),E12*G12,IF(F12-(SUMIFS($F$6:F12,$I$6:I12,I12)-(_xlfn.XLOOKUP(I12,'Funding Categories'!$A$3:$A$23,'Funding Categories'!$C$3:$C$23)-SUMIF('Early Budget'!$I:$I,I12,'Early Budget'!$H:$H)))&lt;=0,"CAPPED OUT",F12-(SUMIFS($F$6:F12,$I$6:I12,I12)-(_xlfn.XLOOKUP(I12,'Funding Categories'!$A$3:$A$23,'Funding Categories'!$C$3:$C$23)-SUMIF('Early Budget'!$I:$I,I12,'Early Budget'!$H:$H))))),""))</f>
        <v/>
      </c>
      <c r="I12" s="177"/>
      <c r="J12" s="29"/>
      <c r="K12" s="29"/>
    </row>
    <row r="13" spans="1:11" x14ac:dyDescent="0.2">
      <c r="A13" s="29" t="str">
        <f>IF(OR(D13="",E13=""),"",COUNTA($E$6:$E13))</f>
        <v/>
      </c>
      <c r="B13" s="19"/>
      <c r="F13" s="22" t="str">
        <f t="shared" si="0"/>
        <v/>
      </c>
      <c r="G13" s="32" t="str">
        <f t="shared" si="2"/>
        <v/>
      </c>
      <c r="H13" s="23" t="str">
        <f>IF(I13="Not Approved",0,IFERROR(IF(SUMIFS($F$6:F13,$I$6:I13,I13)&lt;(_xlfn.XLOOKUP(I13,'Funding Categories'!$A$3:$A$23,'Funding Categories'!$C$3:$C$23)-SUMIF('Early Budget'!$I:$I,I13,'Early Budget'!$H:$H)),E13*G13,IF(F13-(SUMIFS($F$6:F13,$I$6:I13,I13)-(_xlfn.XLOOKUP(I13,'Funding Categories'!$A$3:$A$23,'Funding Categories'!$C$3:$C$23)-SUMIF('Early Budget'!$I:$I,I13,'Early Budget'!$H:$H)))&lt;=0,"CAPPED OUT",F13-(SUMIFS($F$6:F13,$I$6:I13,I13)-(_xlfn.XLOOKUP(I13,'Funding Categories'!$A$3:$A$23,'Funding Categories'!$C$3:$C$23)-SUMIF('Early Budget'!$I:$I,I13,'Early Budget'!$H:$H))))),""))</f>
        <v/>
      </c>
      <c r="I13" s="177"/>
      <c r="J13" s="29"/>
      <c r="K13" s="29"/>
    </row>
    <row r="14" spans="1:11" x14ac:dyDescent="0.2">
      <c r="A14" s="29" t="str">
        <f>IF(OR(D14="",E14=""),"",COUNTA($E$6:$E14))</f>
        <v/>
      </c>
      <c r="B14" s="19"/>
      <c r="F14" s="22" t="str">
        <f t="shared" si="0"/>
        <v/>
      </c>
      <c r="G14" s="32" t="str">
        <f t="shared" si="2"/>
        <v/>
      </c>
      <c r="H14" s="23" t="str">
        <f>IF(I14="Not Approved",0,IFERROR(IF(SUMIFS($F$6:F14,$I$6:I14,I14)&lt;(_xlfn.XLOOKUP(I14,'Funding Categories'!$A$3:$A$23,'Funding Categories'!$C$3:$C$23)-SUMIF('Early Budget'!$I:$I,I14,'Early Budget'!$H:$H)),E14*G14,IF(F14-(SUMIFS($F$6:F14,$I$6:I14,I14)-(_xlfn.XLOOKUP(I14,'Funding Categories'!$A$3:$A$23,'Funding Categories'!$C$3:$C$23)-SUMIF('Early Budget'!$I:$I,I14,'Early Budget'!$H:$H)))&lt;=0,"CAPPED OUT",F14-(SUMIFS($F$6:F14,$I$6:I14,I14)-(_xlfn.XLOOKUP(I14,'Funding Categories'!$A$3:$A$23,'Funding Categories'!$C$3:$C$23)-SUMIF('Early Budget'!$I:$I,I14,'Early Budget'!$H:$H))))),""))</f>
        <v/>
      </c>
      <c r="I14" s="177"/>
      <c r="J14" s="29"/>
      <c r="K14" s="29"/>
    </row>
    <row r="15" spans="1:11" x14ac:dyDescent="0.2">
      <c r="A15" s="29" t="str">
        <f>IF(OR(D15="",E15=""),"",COUNTA($E$6:$E15))</f>
        <v/>
      </c>
      <c r="B15" s="19"/>
      <c r="F15" s="22" t="str">
        <f t="shared" si="0"/>
        <v/>
      </c>
      <c r="G15" s="32" t="str">
        <f t="shared" si="2"/>
        <v/>
      </c>
      <c r="H15" s="23" t="str">
        <f>IF(I15="Not Approved",0,IFERROR(IF(SUMIFS($F$6:F15,$I$6:I15,I15)&lt;(_xlfn.XLOOKUP(I15,'Funding Categories'!$A$3:$A$23,'Funding Categories'!$C$3:$C$23)-SUMIF('Early Budget'!$I:$I,I15,'Early Budget'!$H:$H)),E15*G15,IF(F15-(SUMIFS($F$6:F15,$I$6:I15,I15)-(_xlfn.XLOOKUP(I15,'Funding Categories'!$A$3:$A$23,'Funding Categories'!$C$3:$C$23)-SUMIF('Early Budget'!$I:$I,I15,'Early Budget'!$H:$H)))&lt;=0,"CAPPED OUT",F15-(SUMIFS($F$6:F15,$I$6:I15,I15)-(_xlfn.XLOOKUP(I15,'Funding Categories'!$A$3:$A$23,'Funding Categories'!$C$3:$C$23)-SUMIF('Early Budget'!$I:$I,I15,'Early Budget'!$H:$H))))),""))</f>
        <v/>
      </c>
      <c r="I15" s="177"/>
      <c r="J15" s="29"/>
      <c r="K15" s="29"/>
    </row>
    <row r="16" spans="1:11" x14ac:dyDescent="0.2">
      <c r="A16" s="29" t="str">
        <f>IF(OR(D16="",E16=""),"",COUNTA($E$6:$E16))</f>
        <v/>
      </c>
      <c r="B16" s="19"/>
      <c r="F16" s="22" t="str">
        <f t="shared" si="0"/>
        <v/>
      </c>
      <c r="G16" s="32" t="str">
        <f t="shared" si="2"/>
        <v/>
      </c>
      <c r="H16" s="23" t="str">
        <f>IF(I16="Not Approved",0,IFERROR(IF(SUMIFS($F$6:F16,$I$6:I16,I16)&lt;(_xlfn.XLOOKUP(I16,'Funding Categories'!$A$3:$A$23,'Funding Categories'!$C$3:$C$23)-SUMIF('Early Budget'!$I:$I,I16,'Early Budget'!$H:$H)),E16*G16,IF(F16-(SUMIFS($F$6:F16,$I$6:I16,I16)-(_xlfn.XLOOKUP(I16,'Funding Categories'!$A$3:$A$23,'Funding Categories'!$C$3:$C$23)-SUMIF('Early Budget'!$I:$I,I16,'Early Budget'!$H:$H)))&lt;=0,"CAPPED OUT",F16-(SUMIFS($F$6:F16,$I$6:I16,I16)-(_xlfn.XLOOKUP(I16,'Funding Categories'!$A$3:$A$23,'Funding Categories'!$C$3:$C$23)-SUMIF('Early Budget'!$I:$I,I16,'Early Budget'!$H:$H))))),""))</f>
        <v/>
      </c>
      <c r="I16" s="177"/>
      <c r="J16" s="29"/>
      <c r="K16" s="29"/>
    </row>
    <row r="17" spans="1:11" x14ac:dyDescent="0.2">
      <c r="A17" s="29" t="str">
        <f>IF(OR(D17="",E17=""),"",COUNTA($E$6:$E17))</f>
        <v/>
      </c>
      <c r="B17" s="19"/>
      <c r="F17" s="22" t="str">
        <f t="shared" si="0"/>
        <v/>
      </c>
      <c r="G17" s="32" t="str">
        <f t="shared" si="2"/>
        <v/>
      </c>
      <c r="H17" s="23" t="str">
        <f>IF(I17="Not Approved",0,IFERROR(IF(SUMIFS($F$6:F17,$I$6:I17,I17)&lt;(_xlfn.XLOOKUP(I17,'Funding Categories'!$A$3:$A$23,'Funding Categories'!$C$3:$C$23)-SUMIF('Early Budget'!$I:$I,I17,'Early Budget'!$H:$H)),E17*G17,IF(F17-(SUMIFS($F$6:F17,$I$6:I17,I17)-(_xlfn.XLOOKUP(I17,'Funding Categories'!$A$3:$A$23,'Funding Categories'!$C$3:$C$23)-SUMIF('Early Budget'!$I:$I,I17,'Early Budget'!$H:$H)))&lt;=0,"CAPPED OUT",F17-(SUMIFS($F$6:F17,$I$6:I17,I17)-(_xlfn.XLOOKUP(I17,'Funding Categories'!$A$3:$A$23,'Funding Categories'!$C$3:$C$23)-SUMIF('Early Budget'!$I:$I,I17,'Early Budget'!$H:$H))))),""))</f>
        <v/>
      </c>
      <c r="I17" s="177"/>
      <c r="J17" s="29"/>
      <c r="K17" s="29"/>
    </row>
    <row r="18" spans="1:11" x14ac:dyDescent="0.2">
      <c r="A18" s="29" t="str">
        <f>IF(OR(D18="",E18=""),"",COUNTA($E$6:$E18))</f>
        <v/>
      </c>
      <c r="B18" s="19"/>
      <c r="F18" s="22" t="str">
        <f t="shared" si="0"/>
        <v/>
      </c>
      <c r="G18" s="32" t="str">
        <f t="shared" si="2"/>
        <v/>
      </c>
      <c r="H18" s="23" t="str">
        <f>IF(I18="Not Approved",0,IFERROR(IF(SUMIFS($F$6:F18,$I$6:I18,I18)&lt;(_xlfn.XLOOKUP(I18,'Funding Categories'!$A$3:$A$23,'Funding Categories'!$C$3:$C$23)-SUMIF('Early Budget'!$I:$I,I18,'Early Budget'!$H:$H)),E18*G18,IF(F18-(SUMIFS($F$6:F18,$I$6:I18,I18)-(_xlfn.XLOOKUP(I18,'Funding Categories'!$A$3:$A$23,'Funding Categories'!$C$3:$C$23)-SUMIF('Early Budget'!$I:$I,I18,'Early Budget'!$H:$H)))&lt;=0,"CAPPED OUT",F18-(SUMIFS($F$6:F18,$I$6:I18,I18)-(_xlfn.XLOOKUP(I18,'Funding Categories'!$A$3:$A$23,'Funding Categories'!$C$3:$C$23)-SUMIF('Early Budget'!$I:$I,I18,'Early Budget'!$H:$H))))),""))</f>
        <v/>
      </c>
      <c r="I18" s="177"/>
      <c r="J18" s="29"/>
      <c r="K18" s="29"/>
    </row>
    <row r="19" spans="1:11" x14ac:dyDescent="0.2">
      <c r="A19" s="29" t="str">
        <f>IF(OR(D19="",E19=""),"",COUNTA($E$6:$E19))</f>
        <v/>
      </c>
      <c r="B19" s="19"/>
      <c r="F19" s="22" t="str">
        <f t="shared" si="0"/>
        <v/>
      </c>
      <c r="G19" s="32" t="str">
        <f t="shared" si="2"/>
        <v/>
      </c>
      <c r="H19" s="23" t="str">
        <f>IF(I19="Not Approved",0,IFERROR(IF(SUMIFS($F$6:F19,$I$6:I19,I19)&lt;(_xlfn.XLOOKUP(I19,'Funding Categories'!$A$3:$A$23,'Funding Categories'!$C$3:$C$23)-SUMIF('Early Budget'!$I:$I,I19,'Early Budget'!$H:$H)),E19*G19,IF(F19-(SUMIFS($F$6:F19,$I$6:I19,I19)-(_xlfn.XLOOKUP(I19,'Funding Categories'!$A$3:$A$23,'Funding Categories'!$C$3:$C$23)-SUMIF('Early Budget'!$I:$I,I19,'Early Budget'!$H:$H)))&lt;=0,"CAPPED OUT",F19-(SUMIFS($F$6:F19,$I$6:I19,I19)-(_xlfn.XLOOKUP(I19,'Funding Categories'!$A$3:$A$23,'Funding Categories'!$C$3:$C$23)-SUMIF('Early Budget'!$I:$I,I19,'Early Budget'!$H:$H))))),""))</f>
        <v/>
      </c>
      <c r="I19" s="177"/>
      <c r="J19" s="29"/>
      <c r="K19" s="29"/>
    </row>
    <row r="20" spans="1:11" x14ac:dyDescent="0.2">
      <c r="A20" s="29" t="str">
        <f>IF(OR(D20="",E20=""),"",COUNTA($E$6:$E20))</f>
        <v/>
      </c>
      <c r="B20" s="19"/>
      <c r="F20" s="22" t="str">
        <f t="shared" si="0"/>
        <v/>
      </c>
      <c r="G20" s="32" t="str">
        <f t="shared" si="2"/>
        <v/>
      </c>
      <c r="H20" s="23" t="str">
        <f>IF(I20="Not Approved",0,IFERROR(IF(SUMIFS($F$6:F20,$I$6:I20,I20)&lt;(_xlfn.XLOOKUP(I20,'Funding Categories'!$A$3:$A$23,'Funding Categories'!$C$3:$C$23)-SUMIF('Early Budget'!$I:$I,I20,'Early Budget'!$H:$H)),E20*G20,IF(F20-(SUMIFS($F$6:F20,$I$6:I20,I20)-(_xlfn.XLOOKUP(I20,'Funding Categories'!$A$3:$A$23,'Funding Categories'!$C$3:$C$23)-SUMIF('Early Budget'!$I:$I,I20,'Early Budget'!$H:$H)))&lt;=0,"CAPPED OUT",F20-(SUMIFS($F$6:F20,$I$6:I20,I20)-(_xlfn.XLOOKUP(I20,'Funding Categories'!$A$3:$A$23,'Funding Categories'!$C$3:$C$23)-SUMIF('Early Budget'!$I:$I,I20,'Early Budget'!$H:$H))))),""))</f>
        <v/>
      </c>
      <c r="I20" s="177"/>
      <c r="J20" s="29"/>
      <c r="K20" s="29"/>
    </row>
    <row r="21" spans="1:11" x14ac:dyDescent="0.2">
      <c r="A21" s="29" t="str">
        <f>IF(OR(D21="",E21=""),"",COUNTA($E$6:$E21))</f>
        <v/>
      </c>
      <c r="B21" s="19"/>
      <c r="F21" s="22" t="str">
        <f t="shared" si="0"/>
        <v/>
      </c>
      <c r="G21" s="32" t="str">
        <f t="shared" si="2"/>
        <v/>
      </c>
      <c r="H21" s="23" t="str">
        <f>IF(I21="Not Approved",0,IFERROR(IF(SUMIFS($F$6:F21,$I$6:I21,I21)&lt;(_xlfn.XLOOKUP(I21,'Funding Categories'!$A$3:$A$23,'Funding Categories'!$C$3:$C$23)-SUMIF('Early Budget'!$I:$I,I21,'Early Budget'!$H:$H)),E21*G21,IF(F21-(SUMIFS($F$6:F21,$I$6:I21,I21)-(_xlfn.XLOOKUP(I21,'Funding Categories'!$A$3:$A$23,'Funding Categories'!$C$3:$C$23)-SUMIF('Early Budget'!$I:$I,I21,'Early Budget'!$H:$H)))&lt;=0,"CAPPED OUT",F21-(SUMIFS($F$6:F21,$I$6:I21,I21)-(_xlfn.XLOOKUP(I21,'Funding Categories'!$A$3:$A$23,'Funding Categories'!$C$3:$C$23)-SUMIF('Early Budget'!$I:$I,I21,'Early Budget'!$H:$H))))),""))</f>
        <v/>
      </c>
      <c r="I21" s="177"/>
      <c r="J21" s="29"/>
      <c r="K21" s="29"/>
    </row>
    <row r="22" spans="1:11" x14ac:dyDescent="0.2">
      <c r="A22" s="29" t="str">
        <f>IF(OR(D22="",E22=""),"",COUNTA($E$6:$E22))</f>
        <v/>
      </c>
      <c r="B22" s="19"/>
      <c r="F22" s="22" t="str">
        <f t="shared" si="0"/>
        <v/>
      </c>
      <c r="G22" s="32" t="str">
        <f t="shared" si="2"/>
        <v/>
      </c>
      <c r="H22" s="23" t="str">
        <f>IF(I22="Not Approved",0,IFERROR(IF(SUMIFS($F$6:F22,$I$6:I22,I22)&lt;(_xlfn.XLOOKUP(I22,'Funding Categories'!$A$3:$A$23,'Funding Categories'!$C$3:$C$23)-SUMIF('Early Budget'!$I:$I,I22,'Early Budget'!$H:$H)),E22*G22,IF(F22-(SUMIFS($F$6:F22,$I$6:I22,I22)-(_xlfn.XLOOKUP(I22,'Funding Categories'!$A$3:$A$23,'Funding Categories'!$C$3:$C$23)-SUMIF('Early Budget'!$I:$I,I22,'Early Budget'!$H:$H)))&lt;=0,"CAPPED OUT",F22-(SUMIFS($F$6:F22,$I$6:I22,I22)-(_xlfn.XLOOKUP(I22,'Funding Categories'!$A$3:$A$23,'Funding Categories'!$C$3:$C$23)-SUMIF('Early Budget'!$I:$I,I22,'Early Budget'!$H:$H))))),""))</f>
        <v/>
      </c>
      <c r="I22" s="177"/>
      <c r="J22" s="29"/>
      <c r="K22" s="29"/>
    </row>
    <row r="23" spans="1:11" x14ac:dyDescent="0.2">
      <c r="A23" s="29" t="str">
        <f>IF(OR(D23="",E23=""),"",COUNTA($E$6:$E23))</f>
        <v/>
      </c>
      <c r="B23" s="19"/>
      <c r="F23" s="22" t="str">
        <f t="shared" si="0"/>
        <v/>
      </c>
      <c r="G23" s="32" t="str">
        <f t="shared" si="2"/>
        <v/>
      </c>
      <c r="H23" s="23" t="str">
        <f>IF(I23="Not Approved",0,IFERROR(IF(SUMIFS($F$6:F23,$I$6:I23,I23)&lt;(_xlfn.XLOOKUP(I23,'Funding Categories'!$A$3:$A$23,'Funding Categories'!$C$3:$C$23)-SUMIF('Early Budget'!$I:$I,I23,'Early Budget'!$H:$H)),E23*G23,IF(F23-(SUMIFS($F$6:F23,$I$6:I23,I23)-(_xlfn.XLOOKUP(I23,'Funding Categories'!$A$3:$A$23,'Funding Categories'!$C$3:$C$23)-SUMIF('Early Budget'!$I:$I,I23,'Early Budget'!$H:$H)))&lt;=0,"CAPPED OUT",F23-(SUMIFS($F$6:F23,$I$6:I23,I23)-(_xlfn.XLOOKUP(I23,'Funding Categories'!$A$3:$A$23,'Funding Categories'!$C$3:$C$23)-SUMIF('Early Budget'!$I:$I,I23,'Early Budget'!$H:$H))))),""))</f>
        <v/>
      </c>
      <c r="I23" s="177"/>
      <c r="J23" s="29"/>
      <c r="K23" s="29"/>
    </row>
    <row r="24" spans="1:11" x14ac:dyDescent="0.2">
      <c r="A24" s="29" t="str">
        <f>IF(OR(D24="",E24=""),"",COUNTA($E$6:$E24))</f>
        <v/>
      </c>
      <c r="B24" s="19"/>
      <c r="F24" s="22" t="str">
        <f t="shared" si="0"/>
        <v/>
      </c>
      <c r="G24" s="32" t="str">
        <f t="shared" si="2"/>
        <v/>
      </c>
      <c r="H24" s="23" t="str">
        <f>IF(I24="Not Approved",0,IFERROR(IF(SUMIFS($F$6:F24,$I$6:I24,I24)&lt;(_xlfn.XLOOKUP(I24,'Funding Categories'!$A$3:$A$23,'Funding Categories'!$C$3:$C$23)-SUMIF('Early Budget'!$I:$I,I24,'Early Budget'!$H:$H)),E24*G24,IF(F24-(SUMIFS($F$6:F24,$I$6:I24,I24)-(_xlfn.XLOOKUP(I24,'Funding Categories'!$A$3:$A$23,'Funding Categories'!$C$3:$C$23)-SUMIF('Early Budget'!$I:$I,I24,'Early Budget'!$H:$H)))&lt;=0,"CAPPED OUT",F24-(SUMIFS($F$6:F24,$I$6:I24,I24)-(_xlfn.XLOOKUP(I24,'Funding Categories'!$A$3:$A$23,'Funding Categories'!$C$3:$C$23)-SUMIF('Early Budget'!$I:$I,I24,'Early Budget'!$H:$H))))),""))</f>
        <v/>
      </c>
      <c r="I24" s="177"/>
      <c r="J24" s="29"/>
      <c r="K24" s="29"/>
    </row>
    <row r="25" spans="1:11" x14ac:dyDescent="0.2">
      <c r="A25" s="29" t="str">
        <f>IF(OR(D25="",E25=""),"",COUNTA($E$6:$E25))</f>
        <v/>
      </c>
      <c r="B25" s="19"/>
      <c r="F25" s="22" t="str">
        <f t="shared" si="0"/>
        <v/>
      </c>
      <c r="G25" s="32" t="str">
        <f t="shared" si="2"/>
        <v/>
      </c>
      <c r="H25" s="23" t="str">
        <f>IF(I25="Not Approved",0,IFERROR(IF(SUMIFS($F$6:F25,$I$6:I25,I25)&lt;(_xlfn.XLOOKUP(I25,'Funding Categories'!$A$3:$A$23,'Funding Categories'!$C$3:$C$23)-SUMIF('Early Budget'!$I:$I,I25,'Early Budget'!$H:$H)),E25*G25,IF(F25-(SUMIFS($F$6:F25,$I$6:I25,I25)-(_xlfn.XLOOKUP(I25,'Funding Categories'!$A$3:$A$23,'Funding Categories'!$C$3:$C$23)-SUMIF('Early Budget'!$I:$I,I25,'Early Budget'!$H:$H)))&lt;=0,"CAPPED OUT",F25-(SUMIFS($F$6:F25,$I$6:I25,I25)-(_xlfn.XLOOKUP(I25,'Funding Categories'!$A$3:$A$23,'Funding Categories'!$C$3:$C$23)-SUMIF('Early Budget'!$I:$I,I25,'Early Budget'!$H:$H))))),""))</f>
        <v/>
      </c>
      <c r="I25" s="177"/>
      <c r="J25" s="29"/>
      <c r="K25" s="29"/>
    </row>
    <row r="26" spans="1:11" x14ac:dyDescent="0.2">
      <c r="A26" s="29" t="str">
        <f>IF(OR(D26="",E26=""),"",COUNTA($E$6:$E26))</f>
        <v/>
      </c>
      <c r="B26" s="19"/>
      <c r="F26" s="22" t="str">
        <f t="shared" si="0"/>
        <v/>
      </c>
      <c r="G26" s="32" t="str">
        <f t="shared" si="2"/>
        <v/>
      </c>
      <c r="H26" s="23" t="str">
        <f>IF(I26="Not Approved",0,IFERROR(IF(SUMIFS($F$6:F26,$I$6:I26,I26)&lt;(_xlfn.XLOOKUP(I26,'Funding Categories'!$A$3:$A$23,'Funding Categories'!$C$3:$C$23)-SUMIF('Early Budget'!$I:$I,I26,'Early Budget'!$H:$H)),E26*G26,IF(F26-(SUMIFS($F$6:F26,$I$6:I26,I26)-(_xlfn.XLOOKUP(I26,'Funding Categories'!$A$3:$A$23,'Funding Categories'!$C$3:$C$23)-SUMIF('Early Budget'!$I:$I,I26,'Early Budget'!$H:$H)))&lt;=0,"CAPPED OUT",F26-(SUMIFS($F$6:F26,$I$6:I26,I26)-(_xlfn.XLOOKUP(I26,'Funding Categories'!$A$3:$A$23,'Funding Categories'!$C$3:$C$23)-SUMIF('Early Budget'!$I:$I,I26,'Early Budget'!$H:$H))))),""))</f>
        <v/>
      </c>
      <c r="I26" s="177"/>
      <c r="J26" s="29"/>
      <c r="K26" s="29"/>
    </row>
    <row r="27" spans="1:11" x14ac:dyDescent="0.2">
      <c r="A27" s="29" t="str">
        <f>IF(OR(D27="",E27=""),"",COUNTA($E$6:$E27))</f>
        <v/>
      </c>
      <c r="B27" s="19"/>
      <c r="F27" s="22" t="str">
        <f t="shared" si="0"/>
        <v/>
      </c>
      <c r="G27" s="32" t="str">
        <f t="shared" si="2"/>
        <v/>
      </c>
      <c r="H27" s="23" t="str">
        <f>IF(I27="Not Approved",0,IFERROR(IF(SUMIFS($F$6:F27,$I$6:I27,I27)&lt;(_xlfn.XLOOKUP(I27,'Funding Categories'!$A$3:$A$23,'Funding Categories'!$C$3:$C$23)-SUMIF('Early Budget'!$I:$I,I27,'Early Budget'!$H:$H)),E27*G27,IF(F27-(SUMIFS($F$6:F27,$I$6:I27,I27)-(_xlfn.XLOOKUP(I27,'Funding Categories'!$A$3:$A$23,'Funding Categories'!$C$3:$C$23)-SUMIF('Early Budget'!$I:$I,I27,'Early Budget'!$H:$H)))&lt;=0,"CAPPED OUT",F27-(SUMIFS($F$6:F27,$I$6:I27,I27)-(_xlfn.XLOOKUP(I27,'Funding Categories'!$A$3:$A$23,'Funding Categories'!$C$3:$C$23)-SUMIF('Early Budget'!$I:$I,I27,'Early Budget'!$H:$H))))),""))</f>
        <v/>
      </c>
      <c r="I27" s="177"/>
      <c r="J27" s="29"/>
      <c r="K27" s="29"/>
    </row>
    <row r="28" spans="1:11" x14ac:dyDescent="0.2">
      <c r="A28" s="29" t="str">
        <f>IF(OR(D28="",E28=""),"",COUNTA($E$6:$E28))</f>
        <v/>
      </c>
      <c r="B28" s="19"/>
      <c r="F28" s="22" t="str">
        <f t="shared" si="0"/>
        <v/>
      </c>
      <c r="G28" s="32" t="str">
        <f t="shared" si="2"/>
        <v/>
      </c>
      <c r="H28" s="23" t="str">
        <f>IF(I28="Not Approved",0,IFERROR(IF(SUMIFS($F$6:F28,$I$6:I28,I28)&lt;(_xlfn.XLOOKUP(I28,'Funding Categories'!$A$3:$A$23,'Funding Categories'!$C$3:$C$23)-SUMIF('Early Budget'!$I:$I,I28,'Early Budget'!$H:$H)),E28*G28,IF(F28-(SUMIFS($F$6:F28,$I$6:I28,I28)-(_xlfn.XLOOKUP(I28,'Funding Categories'!$A$3:$A$23,'Funding Categories'!$C$3:$C$23)-SUMIF('Early Budget'!$I:$I,I28,'Early Budget'!$H:$H)))&lt;=0,"CAPPED OUT",F28-(SUMIFS($F$6:F28,$I$6:I28,I28)-(_xlfn.XLOOKUP(I28,'Funding Categories'!$A$3:$A$23,'Funding Categories'!$C$3:$C$23)-SUMIF('Early Budget'!$I:$I,I28,'Early Budget'!$H:$H))))),""))</f>
        <v/>
      </c>
      <c r="I28" s="177"/>
      <c r="J28" s="29"/>
      <c r="K28" s="29"/>
    </row>
    <row r="29" spans="1:11" x14ac:dyDescent="0.2">
      <c r="A29" s="29" t="str">
        <f>IF(OR(D29="",E29=""),"",COUNTA($E$6:$E29))</f>
        <v/>
      </c>
      <c r="B29" s="19"/>
      <c r="F29" s="22" t="str">
        <f t="shared" si="0"/>
        <v/>
      </c>
      <c r="G29" s="32" t="str">
        <f t="shared" si="2"/>
        <v/>
      </c>
      <c r="H29" s="23" t="str">
        <f>IF(I29="Not Approved",0,IFERROR(IF(SUMIFS($F$6:F29,$I$6:I29,I29)&lt;(_xlfn.XLOOKUP(I29,'Funding Categories'!$A$3:$A$23,'Funding Categories'!$C$3:$C$23)-SUMIF('Early Budget'!$I:$I,I29,'Early Budget'!$H:$H)),E29*G29,IF(F29-(SUMIFS($F$6:F29,$I$6:I29,I29)-(_xlfn.XLOOKUP(I29,'Funding Categories'!$A$3:$A$23,'Funding Categories'!$C$3:$C$23)-SUMIF('Early Budget'!$I:$I,I29,'Early Budget'!$H:$H)))&lt;=0,"CAPPED OUT",F29-(SUMIFS($F$6:F29,$I$6:I29,I29)-(_xlfn.XLOOKUP(I29,'Funding Categories'!$A$3:$A$23,'Funding Categories'!$C$3:$C$23)-SUMIF('Early Budget'!$I:$I,I29,'Early Budget'!$H:$H))))),""))</f>
        <v/>
      </c>
      <c r="I29" s="177"/>
      <c r="J29" s="29"/>
      <c r="K29" s="29"/>
    </row>
    <row r="30" spans="1:11" x14ac:dyDescent="0.2">
      <c r="A30" s="29" t="str">
        <f>IF(OR(D30="",E30=""),"",COUNTA($E$6:$E30))</f>
        <v/>
      </c>
      <c r="B30" s="19"/>
      <c r="F30" s="22" t="str">
        <f t="shared" si="0"/>
        <v/>
      </c>
      <c r="G30" s="32" t="str">
        <f t="shared" si="2"/>
        <v/>
      </c>
      <c r="H30" s="23" t="str">
        <f>IF(I30="Not Approved",0,IFERROR(IF(SUMIFS($F$6:F30,$I$6:I30,I30)&lt;(_xlfn.XLOOKUP(I30,'Funding Categories'!$A$3:$A$23,'Funding Categories'!$C$3:$C$23)-SUMIF('Early Budget'!$I:$I,I30,'Early Budget'!$H:$H)),E30*G30,IF(F30-(SUMIFS($F$6:F30,$I$6:I30,I30)-(_xlfn.XLOOKUP(I30,'Funding Categories'!$A$3:$A$23,'Funding Categories'!$C$3:$C$23)-SUMIF('Early Budget'!$I:$I,I30,'Early Budget'!$H:$H)))&lt;=0,"CAPPED OUT",F30-(SUMIFS($F$6:F30,$I$6:I30,I30)-(_xlfn.XLOOKUP(I30,'Funding Categories'!$A$3:$A$23,'Funding Categories'!$C$3:$C$23)-SUMIF('Early Budget'!$I:$I,I30,'Early Budget'!$H:$H))))),""))</f>
        <v/>
      </c>
      <c r="I30" s="177"/>
      <c r="J30" s="29"/>
      <c r="K30" s="29"/>
    </row>
    <row r="31" spans="1:11" x14ac:dyDescent="0.2">
      <c r="A31" s="29" t="str">
        <f>IF(OR(D31="",E31=""),"",COUNTA($E$6:$E31))</f>
        <v/>
      </c>
      <c r="B31" s="19"/>
      <c r="F31" s="22" t="str">
        <f t="shared" si="0"/>
        <v/>
      </c>
      <c r="G31" s="32" t="str">
        <f t="shared" si="2"/>
        <v/>
      </c>
      <c r="H31" s="23" t="str">
        <f>IF(I31="Not Approved",0,IFERROR(IF(SUMIFS($F$6:F31,$I$6:I31,I31)&lt;(_xlfn.XLOOKUP(I31,'Funding Categories'!$A$3:$A$23,'Funding Categories'!$C$3:$C$23)-SUMIF('Early Budget'!$I:$I,I31,'Early Budget'!$H:$H)),E31*G31,IF(F31-(SUMIFS($F$6:F31,$I$6:I31,I31)-(_xlfn.XLOOKUP(I31,'Funding Categories'!$A$3:$A$23,'Funding Categories'!$C$3:$C$23)-SUMIF('Early Budget'!$I:$I,I31,'Early Budget'!$H:$H)))&lt;=0,"CAPPED OUT",F31-(SUMIFS($F$6:F31,$I$6:I31,I31)-(_xlfn.XLOOKUP(I31,'Funding Categories'!$A$3:$A$23,'Funding Categories'!$C$3:$C$23)-SUMIF('Early Budget'!$I:$I,I31,'Early Budget'!$H:$H))))),""))</f>
        <v/>
      </c>
      <c r="I31" s="177"/>
      <c r="J31" s="29"/>
      <c r="K31" s="29"/>
    </row>
    <row r="32" spans="1:11" x14ac:dyDescent="0.2">
      <c r="A32" s="29" t="str">
        <f>IF(OR(D32="",E32=""),"",COUNTA($E$6:$E32))</f>
        <v/>
      </c>
      <c r="B32" s="19"/>
      <c r="F32" s="22" t="str">
        <f t="shared" si="0"/>
        <v/>
      </c>
      <c r="G32" s="32" t="str">
        <f t="shared" si="2"/>
        <v/>
      </c>
      <c r="H32" s="23" t="str">
        <f>IF(I32="Not Approved",0,IFERROR(IF(SUMIFS($F$6:F32,$I$6:I32,I32)&lt;(_xlfn.XLOOKUP(I32,'Funding Categories'!$A$3:$A$23,'Funding Categories'!$C$3:$C$23)-SUMIF('Early Budget'!$I:$I,I32,'Early Budget'!$H:$H)),E32*G32,IF(F32-(SUMIFS($F$6:F32,$I$6:I32,I32)-(_xlfn.XLOOKUP(I32,'Funding Categories'!$A$3:$A$23,'Funding Categories'!$C$3:$C$23)-SUMIF('Early Budget'!$I:$I,I32,'Early Budget'!$H:$H)))&lt;=0,"CAPPED OUT",F32-(SUMIFS($F$6:F32,$I$6:I32,I32)-(_xlfn.XLOOKUP(I32,'Funding Categories'!$A$3:$A$23,'Funding Categories'!$C$3:$C$23)-SUMIF('Early Budget'!$I:$I,I32,'Early Budget'!$H:$H))))),""))</f>
        <v/>
      </c>
      <c r="I32" s="177"/>
      <c r="J32" s="29"/>
      <c r="K32" s="29"/>
    </row>
    <row r="33" spans="1:11" x14ac:dyDescent="0.2">
      <c r="A33" s="29" t="str">
        <f>IF(OR(D33="",E33=""),"",COUNTA($E$6:$E33))</f>
        <v/>
      </c>
      <c r="B33" s="19"/>
      <c r="F33" s="22" t="str">
        <f t="shared" si="0"/>
        <v/>
      </c>
      <c r="G33" s="32" t="str">
        <f t="shared" si="2"/>
        <v/>
      </c>
      <c r="H33" s="23" t="str">
        <f>IF(I33="Not Approved",0,IFERROR(IF(SUMIFS($F$6:F33,$I$6:I33,I33)&lt;(_xlfn.XLOOKUP(I33,'Funding Categories'!$A$3:$A$23,'Funding Categories'!$C$3:$C$23)-SUMIF('Early Budget'!$I:$I,I33,'Early Budget'!$H:$H)),E33*G33,IF(F33-(SUMIFS($F$6:F33,$I$6:I33,I33)-(_xlfn.XLOOKUP(I33,'Funding Categories'!$A$3:$A$23,'Funding Categories'!$C$3:$C$23)-SUMIF('Early Budget'!$I:$I,I33,'Early Budget'!$H:$H)))&lt;=0,"CAPPED OUT",F33-(SUMIFS($F$6:F33,$I$6:I33,I33)-(_xlfn.XLOOKUP(I33,'Funding Categories'!$A$3:$A$23,'Funding Categories'!$C$3:$C$23)-SUMIF('Early Budget'!$I:$I,I33,'Early Budget'!$H:$H))))),""))</f>
        <v/>
      </c>
      <c r="I33" s="177"/>
      <c r="J33" s="29"/>
      <c r="K33" s="29"/>
    </row>
    <row r="34" spans="1:11" x14ac:dyDescent="0.2">
      <c r="A34" s="29" t="str">
        <f>IF(OR(D34="",E34=""),"",COUNTA($E$6:$E34))</f>
        <v/>
      </c>
      <c r="B34" s="19"/>
      <c r="F34" s="22" t="str">
        <f t="shared" si="0"/>
        <v/>
      </c>
      <c r="G34" s="32" t="str">
        <f t="shared" si="2"/>
        <v/>
      </c>
      <c r="H34" s="23" t="str">
        <f>IF(I34="Not Approved",0,IFERROR(IF(SUMIFS($F$6:F34,$I$6:I34,I34)&lt;(_xlfn.XLOOKUP(I34,'Funding Categories'!$A$3:$A$23,'Funding Categories'!$C$3:$C$23)-SUMIF('Early Budget'!$I:$I,I34,'Early Budget'!$H:$H)),E34*G34,IF(F34-(SUMIFS($F$6:F34,$I$6:I34,I34)-(_xlfn.XLOOKUP(I34,'Funding Categories'!$A$3:$A$23,'Funding Categories'!$C$3:$C$23)-SUMIF('Early Budget'!$I:$I,I34,'Early Budget'!$H:$H)))&lt;=0,"CAPPED OUT",F34-(SUMIFS($F$6:F34,$I$6:I34,I34)-(_xlfn.XLOOKUP(I34,'Funding Categories'!$A$3:$A$23,'Funding Categories'!$C$3:$C$23)-SUMIF('Early Budget'!$I:$I,I34,'Early Budget'!$H:$H))))),""))</f>
        <v/>
      </c>
      <c r="I34" s="177"/>
      <c r="J34" s="29"/>
      <c r="K34" s="29"/>
    </row>
    <row r="35" spans="1:11" x14ac:dyDescent="0.2">
      <c r="A35" s="29" t="str">
        <f>IF(OR(D35="",E35=""),"",COUNTA($E$6:$E35))</f>
        <v/>
      </c>
      <c r="B35" s="19"/>
      <c r="F35" s="22" t="str">
        <f t="shared" si="0"/>
        <v/>
      </c>
      <c r="G35" s="32" t="str">
        <f t="shared" si="2"/>
        <v/>
      </c>
      <c r="H35" s="23" t="str">
        <f>IF(I35="Not Approved",0,IFERROR(IF(SUMIFS($F$6:F35,$I$6:I35,I35)&lt;(_xlfn.XLOOKUP(I35,'Funding Categories'!$A$3:$A$23,'Funding Categories'!$C$3:$C$23)-SUMIF('Early Budget'!$I:$I,I35,'Early Budget'!$H:$H)),E35*G35,IF(F35-(SUMIFS($F$6:F35,$I$6:I35,I35)-(_xlfn.XLOOKUP(I35,'Funding Categories'!$A$3:$A$23,'Funding Categories'!$C$3:$C$23)-SUMIF('Early Budget'!$I:$I,I35,'Early Budget'!$H:$H)))&lt;=0,"CAPPED OUT",F35-(SUMIFS($F$6:F35,$I$6:I35,I35)-(_xlfn.XLOOKUP(I35,'Funding Categories'!$A$3:$A$23,'Funding Categories'!$C$3:$C$23)-SUMIF('Early Budget'!$I:$I,I35,'Early Budget'!$H:$H))))),""))</f>
        <v/>
      </c>
      <c r="I35" s="177"/>
      <c r="J35" s="29"/>
      <c r="K35" s="29"/>
    </row>
    <row r="36" spans="1:11" x14ac:dyDescent="0.2">
      <c r="A36" s="29" t="str">
        <f>IF(OR(D36="",E36=""),"",COUNTA($E$6:$E36))</f>
        <v/>
      </c>
      <c r="B36" s="19"/>
      <c r="F36" s="22" t="str">
        <f t="shared" si="0"/>
        <v/>
      </c>
      <c r="G36" s="32" t="str">
        <f t="shared" si="2"/>
        <v/>
      </c>
      <c r="H36" s="23" t="str">
        <f>IF(I36="Not Approved",0,IFERROR(IF(SUMIFS($F$6:F36,$I$6:I36,I36)&lt;(_xlfn.XLOOKUP(I36,'Funding Categories'!$A$3:$A$23,'Funding Categories'!$C$3:$C$23)-SUMIF('Early Budget'!$I:$I,I36,'Early Budget'!$H:$H)),E36*G36,IF(F36-(SUMIFS($F$6:F36,$I$6:I36,I36)-(_xlfn.XLOOKUP(I36,'Funding Categories'!$A$3:$A$23,'Funding Categories'!$C$3:$C$23)-SUMIF('Early Budget'!$I:$I,I36,'Early Budget'!$H:$H)))&lt;=0,"CAPPED OUT",F36-(SUMIFS($F$6:F36,$I$6:I36,I36)-(_xlfn.XLOOKUP(I36,'Funding Categories'!$A$3:$A$23,'Funding Categories'!$C$3:$C$23)-SUMIF('Early Budget'!$I:$I,I36,'Early Budget'!$H:$H))))),""))</f>
        <v/>
      </c>
      <c r="I36" s="177"/>
      <c r="J36" s="29"/>
      <c r="K36" s="29"/>
    </row>
    <row r="37" spans="1:11" x14ac:dyDescent="0.2">
      <c r="A37" s="29" t="str">
        <f>IF(OR(D37="",E37=""),"",COUNTA($E$6:$E37))</f>
        <v/>
      </c>
      <c r="B37" s="19"/>
      <c r="F37" s="22" t="str">
        <f t="shared" si="0"/>
        <v/>
      </c>
      <c r="G37" s="32" t="str">
        <f t="shared" si="2"/>
        <v/>
      </c>
      <c r="H37" s="23" t="str">
        <f>IF(I37="Not Approved",0,IFERROR(IF(SUMIFS($F$6:F37,$I$6:I37,I37)&lt;(_xlfn.XLOOKUP(I37,'Funding Categories'!$A$3:$A$23,'Funding Categories'!$C$3:$C$23)-SUMIF('Early Budget'!$I:$I,I37,'Early Budget'!$H:$H)),E37*G37,IF(F37-(SUMIFS($F$6:F37,$I$6:I37,I37)-(_xlfn.XLOOKUP(I37,'Funding Categories'!$A$3:$A$23,'Funding Categories'!$C$3:$C$23)-SUMIF('Early Budget'!$I:$I,I37,'Early Budget'!$H:$H)))&lt;=0,"CAPPED OUT",F37-(SUMIFS($F$6:F37,$I$6:I37,I37)-(_xlfn.XLOOKUP(I37,'Funding Categories'!$A$3:$A$23,'Funding Categories'!$C$3:$C$23)-SUMIF('Early Budget'!$I:$I,I37,'Early Budget'!$H:$H))))),""))</f>
        <v/>
      </c>
      <c r="I37" s="177"/>
      <c r="J37" s="29"/>
      <c r="K37" s="29"/>
    </row>
    <row r="38" spans="1:11" x14ac:dyDescent="0.2">
      <c r="A38" s="29" t="str">
        <f>IF(OR(D38="",E38=""),"",COUNTA($E$6:$E38))</f>
        <v/>
      </c>
      <c r="B38" s="19"/>
      <c r="F38" s="22" t="str">
        <f t="shared" ref="F38:F69" si="3">IF(OR(D38="",E38=""),"",D38*E38)</f>
        <v/>
      </c>
      <c r="G38" s="32" t="str">
        <f t="shared" ref="G38:G69" si="4">IF(I38="","",IF(I38="Not Approved",0,IF(AND(I38="T-Shirts",D38&gt;TShirtsMaxQuant),TShirtsMaxQuant,D38)))</f>
        <v/>
      </c>
      <c r="H38" s="23" t="str">
        <f>IF(I38="Not Approved",0,IFERROR(IF(SUMIFS($F$6:F38,$I$6:I38,I38)&lt;(_xlfn.XLOOKUP(I38,'Funding Categories'!$A$3:$A$23,'Funding Categories'!$C$3:$C$23)-SUMIF('Early Budget'!$I:$I,I38,'Early Budget'!$H:$H)),E38*G38,IF(F38-(SUMIFS($F$6:F38,$I$6:I38,I38)-(_xlfn.XLOOKUP(I38,'Funding Categories'!$A$3:$A$23,'Funding Categories'!$C$3:$C$23)-SUMIF('Early Budget'!$I:$I,I38,'Early Budget'!$H:$H)))&lt;=0,"CAPPED OUT",F38-(SUMIFS($F$6:F38,$I$6:I38,I38)-(_xlfn.XLOOKUP(I38,'Funding Categories'!$A$3:$A$23,'Funding Categories'!$C$3:$C$23)-SUMIF('Early Budget'!$I:$I,I38,'Early Budget'!$H:$H))))),""))</f>
        <v/>
      </c>
      <c r="I38" s="177"/>
      <c r="J38" s="29"/>
      <c r="K38" s="29"/>
    </row>
    <row r="39" spans="1:11" x14ac:dyDescent="0.2">
      <c r="A39" s="29" t="str">
        <f>IF(OR(D39="",E39=""),"",COUNTA($E$6:$E39))</f>
        <v/>
      </c>
      <c r="B39" s="19"/>
      <c r="F39" s="22" t="str">
        <f t="shared" si="3"/>
        <v/>
      </c>
      <c r="G39" s="32" t="str">
        <f t="shared" si="4"/>
        <v/>
      </c>
      <c r="H39" s="23" t="str">
        <f>IF(I39="Not Approved",0,IFERROR(IF(SUMIFS($F$6:F39,$I$6:I39,I39)&lt;(_xlfn.XLOOKUP(I39,'Funding Categories'!$A$3:$A$23,'Funding Categories'!$C$3:$C$23)-SUMIF('Early Budget'!$I:$I,I39,'Early Budget'!$H:$H)),E39*G39,IF(F39-(SUMIFS($F$6:F39,$I$6:I39,I39)-(_xlfn.XLOOKUP(I39,'Funding Categories'!$A$3:$A$23,'Funding Categories'!$C$3:$C$23)-SUMIF('Early Budget'!$I:$I,I39,'Early Budget'!$H:$H)))&lt;=0,"CAPPED OUT",F39-(SUMIFS($F$6:F39,$I$6:I39,I39)-(_xlfn.XLOOKUP(I39,'Funding Categories'!$A$3:$A$23,'Funding Categories'!$C$3:$C$23)-SUMIF('Early Budget'!$I:$I,I39,'Early Budget'!$H:$H))))),""))</f>
        <v/>
      </c>
      <c r="I39" s="177"/>
      <c r="J39" s="29"/>
      <c r="K39" s="29"/>
    </row>
    <row r="40" spans="1:11" x14ac:dyDescent="0.2">
      <c r="A40" s="29" t="str">
        <f>IF(OR(D40="",E40=""),"",COUNTA($E$6:$E40))</f>
        <v/>
      </c>
      <c r="B40" s="19"/>
      <c r="F40" s="22" t="str">
        <f t="shared" si="3"/>
        <v/>
      </c>
      <c r="G40" s="32" t="str">
        <f t="shared" si="4"/>
        <v/>
      </c>
      <c r="H40" s="23" t="str">
        <f>IF(I40="Not Approved",0,IFERROR(IF(SUMIFS($F$6:F40,$I$6:I40,I40)&lt;(_xlfn.XLOOKUP(I40,'Funding Categories'!$A$3:$A$23,'Funding Categories'!$C$3:$C$23)-SUMIF('Early Budget'!$I:$I,I40,'Early Budget'!$H:$H)),E40*G40,IF(F40-(SUMIFS($F$6:F40,$I$6:I40,I40)-(_xlfn.XLOOKUP(I40,'Funding Categories'!$A$3:$A$23,'Funding Categories'!$C$3:$C$23)-SUMIF('Early Budget'!$I:$I,I40,'Early Budget'!$H:$H)))&lt;=0,"CAPPED OUT",F40-(SUMIFS($F$6:F40,$I$6:I40,I40)-(_xlfn.XLOOKUP(I40,'Funding Categories'!$A$3:$A$23,'Funding Categories'!$C$3:$C$23)-SUMIF('Early Budget'!$I:$I,I40,'Early Budget'!$H:$H))))),""))</f>
        <v/>
      </c>
      <c r="I40" s="177"/>
      <c r="J40" s="29"/>
      <c r="K40" s="29"/>
    </row>
    <row r="41" spans="1:11" x14ac:dyDescent="0.2">
      <c r="A41" s="29" t="str">
        <f>IF(OR(D41="",E41=""),"",COUNTA($E$6:$E41))</f>
        <v/>
      </c>
      <c r="B41" s="19"/>
      <c r="F41" s="22" t="str">
        <f t="shared" si="3"/>
        <v/>
      </c>
      <c r="G41" s="32" t="str">
        <f t="shared" si="4"/>
        <v/>
      </c>
      <c r="H41" s="23" t="str">
        <f>IF(I41="Not Approved",0,IFERROR(IF(SUMIFS($F$6:F41,$I$6:I41,I41)&lt;(_xlfn.XLOOKUP(I41,'Funding Categories'!$A$3:$A$23,'Funding Categories'!$C$3:$C$23)-SUMIF('Early Budget'!$I:$I,I41,'Early Budget'!$H:$H)),E41*G41,IF(F41-(SUMIFS($F$6:F41,$I$6:I41,I41)-(_xlfn.XLOOKUP(I41,'Funding Categories'!$A$3:$A$23,'Funding Categories'!$C$3:$C$23)-SUMIF('Early Budget'!$I:$I,I41,'Early Budget'!$H:$H)))&lt;=0,"CAPPED OUT",F41-(SUMIFS($F$6:F41,$I$6:I41,I41)-(_xlfn.XLOOKUP(I41,'Funding Categories'!$A$3:$A$23,'Funding Categories'!$C$3:$C$23)-SUMIF('Early Budget'!$I:$I,I41,'Early Budget'!$H:$H))))),""))</f>
        <v/>
      </c>
      <c r="I41" s="177"/>
      <c r="J41" s="29"/>
      <c r="K41" s="29"/>
    </row>
    <row r="42" spans="1:11" x14ac:dyDescent="0.2">
      <c r="A42" s="29" t="str">
        <f>IF(OR(D42="",E42=""),"",COUNTA($E$6:$E42))</f>
        <v/>
      </c>
      <c r="B42" s="19"/>
      <c r="F42" s="22" t="str">
        <f t="shared" si="3"/>
        <v/>
      </c>
      <c r="G42" s="32" t="str">
        <f t="shared" si="4"/>
        <v/>
      </c>
      <c r="H42" s="23" t="str">
        <f>IF(I42="Not Approved",0,IFERROR(IF(SUMIFS($F$6:F42,$I$6:I42,I42)&lt;(_xlfn.XLOOKUP(I42,'Funding Categories'!$A$3:$A$23,'Funding Categories'!$C$3:$C$23)-SUMIF('Early Budget'!$I:$I,I42,'Early Budget'!$H:$H)),E42*G42,IF(F42-(SUMIFS($F$6:F42,$I$6:I42,I42)-(_xlfn.XLOOKUP(I42,'Funding Categories'!$A$3:$A$23,'Funding Categories'!$C$3:$C$23)-SUMIF('Early Budget'!$I:$I,I42,'Early Budget'!$H:$H)))&lt;=0,"CAPPED OUT",F42-(SUMIFS($F$6:F42,$I$6:I42,I42)-(_xlfn.XLOOKUP(I42,'Funding Categories'!$A$3:$A$23,'Funding Categories'!$C$3:$C$23)-SUMIF('Early Budget'!$I:$I,I42,'Early Budget'!$H:$H))))),""))</f>
        <v/>
      </c>
      <c r="I42" s="177"/>
      <c r="J42" s="29"/>
      <c r="K42" s="29"/>
    </row>
    <row r="43" spans="1:11" x14ac:dyDescent="0.2">
      <c r="A43" s="29" t="str">
        <f>IF(OR(D43="",E43=""),"",COUNTA($E$6:$E43))</f>
        <v/>
      </c>
      <c r="B43" s="19"/>
      <c r="F43" s="22" t="str">
        <f t="shared" si="3"/>
        <v/>
      </c>
      <c r="G43" s="32" t="str">
        <f t="shared" si="4"/>
        <v/>
      </c>
      <c r="H43" s="23" t="str">
        <f>IF(I43="Not Approved",0,IFERROR(IF(SUMIFS($F$6:F43,$I$6:I43,I43)&lt;(_xlfn.XLOOKUP(I43,'Funding Categories'!$A$3:$A$23,'Funding Categories'!$C$3:$C$23)-SUMIF('Early Budget'!$I:$I,I43,'Early Budget'!$H:$H)),E43*G43,IF(F43-(SUMIFS($F$6:F43,$I$6:I43,I43)-(_xlfn.XLOOKUP(I43,'Funding Categories'!$A$3:$A$23,'Funding Categories'!$C$3:$C$23)-SUMIF('Early Budget'!$I:$I,I43,'Early Budget'!$H:$H)))&lt;=0,"CAPPED OUT",F43-(SUMIFS($F$6:F43,$I$6:I43,I43)-(_xlfn.XLOOKUP(I43,'Funding Categories'!$A$3:$A$23,'Funding Categories'!$C$3:$C$23)-SUMIF('Early Budget'!$I:$I,I43,'Early Budget'!$H:$H))))),""))</f>
        <v/>
      </c>
      <c r="I43" s="177"/>
      <c r="J43" s="29"/>
      <c r="K43" s="29"/>
    </row>
    <row r="44" spans="1:11" x14ac:dyDescent="0.2">
      <c r="A44" s="29" t="str">
        <f>IF(OR(D44="",E44=""),"",COUNTA($E$6:$E44))</f>
        <v/>
      </c>
      <c r="B44" s="19"/>
      <c r="F44" s="22" t="str">
        <f t="shared" si="3"/>
        <v/>
      </c>
      <c r="G44" s="32" t="str">
        <f t="shared" si="4"/>
        <v/>
      </c>
      <c r="H44" s="23" t="str">
        <f>IF(I44="Not Approved",0,IFERROR(IF(SUMIFS($F$6:F44,$I$6:I44,I44)&lt;(_xlfn.XLOOKUP(I44,'Funding Categories'!$A$3:$A$23,'Funding Categories'!$C$3:$C$23)-SUMIF('Early Budget'!$I:$I,I44,'Early Budget'!$H:$H)),E44*G44,IF(F44-(SUMIFS($F$6:F44,$I$6:I44,I44)-(_xlfn.XLOOKUP(I44,'Funding Categories'!$A$3:$A$23,'Funding Categories'!$C$3:$C$23)-SUMIF('Early Budget'!$I:$I,I44,'Early Budget'!$H:$H)))&lt;=0,"CAPPED OUT",F44-(SUMIFS($F$6:F44,$I$6:I44,I44)-(_xlfn.XLOOKUP(I44,'Funding Categories'!$A$3:$A$23,'Funding Categories'!$C$3:$C$23)-SUMIF('Early Budget'!$I:$I,I44,'Early Budget'!$H:$H))))),""))</f>
        <v/>
      </c>
      <c r="I44" s="177"/>
      <c r="J44" s="29"/>
      <c r="K44" s="29"/>
    </row>
    <row r="45" spans="1:11" x14ac:dyDescent="0.2">
      <c r="A45" s="29" t="str">
        <f>IF(OR(D45="",E45=""),"",COUNTA($E$6:$E45))</f>
        <v/>
      </c>
      <c r="B45" s="19"/>
      <c r="F45" s="22" t="str">
        <f t="shared" si="3"/>
        <v/>
      </c>
      <c r="G45" s="32" t="str">
        <f t="shared" si="4"/>
        <v/>
      </c>
      <c r="H45" s="23" t="str">
        <f>IF(I45="Not Approved",0,IFERROR(IF(SUMIFS($F$6:F45,$I$6:I45,I45)&lt;(_xlfn.XLOOKUP(I45,'Funding Categories'!$A$3:$A$23,'Funding Categories'!$C$3:$C$23)-SUMIF('Early Budget'!$I:$I,I45,'Early Budget'!$H:$H)),E45*G45,IF(F45-(SUMIFS($F$6:F45,$I$6:I45,I45)-(_xlfn.XLOOKUP(I45,'Funding Categories'!$A$3:$A$23,'Funding Categories'!$C$3:$C$23)-SUMIF('Early Budget'!$I:$I,I45,'Early Budget'!$H:$H)))&lt;=0,"CAPPED OUT",F45-(SUMIFS($F$6:F45,$I$6:I45,I45)-(_xlfn.XLOOKUP(I45,'Funding Categories'!$A$3:$A$23,'Funding Categories'!$C$3:$C$23)-SUMIF('Early Budget'!$I:$I,I45,'Early Budget'!$H:$H))))),""))</f>
        <v/>
      </c>
      <c r="I45" s="177"/>
      <c r="J45" s="29"/>
      <c r="K45" s="29"/>
    </row>
    <row r="46" spans="1:11" x14ac:dyDescent="0.2">
      <c r="A46" s="29" t="str">
        <f>IF(OR(D46="",E46=""),"",COUNTA($E$6:$E46))</f>
        <v/>
      </c>
      <c r="B46" s="19"/>
      <c r="F46" s="22" t="str">
        <f t="shared" si="3"/>
        <v/>
      </c>
      <c r="G46" s="32" t="str">
        <f t="shared" si="4"/>
        <v/>
      </c>
      <c r="H46" s="23" t="str">
        <f>IF(I46="Not Approved",0,IFERROR(IF(SUMIFS($F$6:F46,$I$6:I46,I46)&lt;(_xlfn.XLOOKUP(I46,'Funding Categories'!$A$3:$A$23,'Funding Categories'!$C$3:$C$23)-SUMIF('Early Budget'!$I:$I,I46,'Early Budget'!$H:$H)),E46*G46,IF(F46-(SUMIFS($F$6:F46,$I$6:I46,I46)-(_xlfn.XLOOKUP(I46,'Funding Categories'!$A$3:$A$23,'Funding Categories'!$C$3:$C$23)-SUMIF('Early Budget'!$I:$I,I46,'Early Budget'!$H:$H)))&lt;=0,"CAPPED OUT",F46-(SUMIFS($F$6:F46,$I$6:I46,I46)-(_xlfn.XLOOKUP(I46,'Funding Categories'!$A$3:$A$23,'Funding Categories'!$C$3:$C$23)-SUMIF('Early Budget'!$I:$I,I46,'Early Budget'!$H:$H))))),""))</f>
        <v/>
      </c>
      <c r="I46" s="177"/>
      <c r="J46" s="29"/>
      <c r="K46" s="29"/>
    </row>
    <row r="47" spans="1:11" x14ac:dyDescent="0.2">
      <c r="A47" s="29" t="str">
        <f>IF(OR(D47="",E47=""),"",COUNTA($E$6:$E47))</f>
        <v/>
      </c>
      <c r="B47" s="19"/>
      <c r="F47" s="22" t="str">
        <f t="shared" si="3"/>
        <v/>
      </c>
      <c r="G47" s="32" t="str">
        <f t="shared" si="4"/>
        <v/>
      </c>
      <c r="H47" s="23" t="str">
        <f>IF(I47="Not Approved",0,IFERROR(IF(SUMIFS($F$6:F47,$I$6:I47,I47)&lt;(_xlfn.XLOOKUP(I47,'Funding Categories'!$A$3:$A$23,'Funding Categories'!$C$3:$C$23)-SUMIF('Early Budget'!$I:$I,I47,'Early Budget'!$H:$H)),E47*G47,IF(F47-(SUMIFS($F$6:F47,$I$6:I47,I47)-(_xlfn.XLOOKUP(I47,'Funding Categories'!$A$3:$A$23,'Funding Categories'!$C$3:$C$23)-SUMIF('Early Budget'!$I:$I,I47,'Early Budget'!$H:$H)))&lt;=0,"CAPPED OUT",F47-(SUMIFS($F$6:F47,$I$6:I47,I47)-(_xlfn.XLOOKUP(I47,'Funding Categories'!$A$3:$A$23,'Funding Categories'!$C$3:$C$23)-SUMIF('Early Budget'!$I:$I,I47,'Early Budget'!$H:$H))))),""))</f>
        <v/>
      </c>
      <c r="I47" s="177"/>
      <c r="J47" s="29"/>
      <c r="K47" s="29"/>
    </row>
    <row r="48" spans="1:11" x14ac:dyDescent="0.2">
      <c r="A48" s="29" t="str">
        <f>IF(OR(D48="",E48=""),"",COUNTA($E$6:$E48))</f>
        <v/>
      </c>
      <c r="B48" s="19"/>
      <c r="F48" s="22" t="str">
        <f t="shared" si="3"/>
        <v/>
      </c>
      <c r="G48" s="32" t="str">
        <f t="shared" si="4"/>
        <v/>
      </c>
      <c r="H48" s="23" t="str">
        <f>IF(I48="Not Approved",0,IFERROR(IF(SUMIFS($F$6:F48,$I$6:I48,I48)&lt;(_xlfn.XLOOKUP(I48,'Funding Categories'!$A$3:$A$23,'Funding Categories'!$C$3:$C$23)-SUMIF('Early Budget'!$I:$I,I48,'Early Budget'!$H:$H)),E48*G48,IF(F48-(SUMIFS($F$6:F48,$I$6:I48,I48)-(_xlfn.XLOOKUP(I48,'Funding Categories'!$A$3:$A$23,'Funding Categories'!$C$3:$C$23)-SUMIF('Early Budget'!$I:$I,I48,'Early Budget'!$H:$H)))&lt;=0,"CAPPED OUT",F48-(SUMIFS($F$6:F48,$I$6:I48,I48)-(_xlfn.XLOOKUP(I48,'Funding Categories'!$A$3:$A$23,'Funding Categories'!$C$3:$C$23)-SUMIF('Early Budget'!$I:$I,I48,'Early Budget'!$H:$H))))),""))</f>
        <v/>
      </c>
      <c r="I48" s="177"/>
      <c r="J48" s="29"/>
      <c r="K48" s="29"/>
    </row>
    <row r="49" spans="1:11" x14ac:dyDescent="0.2">
      <c r="A49" s="29" t="str">
        <f>IF(OR(D49="",E49=""),"",COUNTA($E$6:$E49))</f>
        <v/>
      </c>
      <c r="B49" s="19"/>
      <c r="F49" s="22" t="str">
        <f t="shared" si="3"/>
        <v/>
      </c>
      <c r="G49" s="32" t="str">
        <f t="shared" si="4"/>
        <v/>
      </c>
      <c r="H49" s="23" t="str">
        <f>IF(I49="Not Approved",0,IFERROR(IF(SUMIFS($F$6:F49,$I$6:I49,I49)&lt;(_xlfn.XLOOKUP(I49,'Funding Categories'!$A$3:$A$23,'Funding Categories'!$C$3:$C$23)-SUMIF('Early Budget'!$I:$I,I49,'Early Budget'!$H:$H)),E49*G49,IF(F49-(SUMIFS($F$6:F49,$I$6:I49,I49)-(_xlfn.XLOOKUP(I49,'Funding Categories'!$A$3:$A$23,'Funding Categories'!$C$3:$C$23)-SUMIF('Early Budget'!$I:$I,I49,'Early Budget'!$H:$H)))&lt;=0,"CAPPED OUT",F49-(SUMIFS($F$6:F49,$I$6:I49,I49)-(_xlfn.XLOOKUP(I49,'Funding Categories'!$A$3:$A$23,'Funding Categories'!$C$3:$C$23)-SUMIF('Early Budget'!$I:$I,I49,'Early Budget'!$H:$H))))),""))</f>
        <v/>
      </c>
      <c r="I49" s="177"/>
      <c r="J49" s="29"/>
      <c r="K49" s="29"/>
    </row>
    <row r="50" spans="1:11" x14ac:dyDescent="0.2">
      <c r="A50" s="29" t="str">
        <f>IF(OR(D50="",E50=""),"",COUNTA($E$6:$E50))</f>
        <v/>
      </c>
      <c r="B50" s="19"/>
      <c r="F50" s="22" t="str">
        <f t="shared" si="3"/>
        <v/>
      </c>
      <c r="G50" s="32" t="str">
        <f t="shared" si="4"/>
        <v/>
      </c>
      <c r="H50" s="23" t="str">
        <f>IF(I50="Not Approved",0,IFERROR(IF(SUMIFS($F$6:F50,$I$6:I50,I50)&lt;(_xlfn.XLOOKUP(I50,'Funding Categories'!$A$3:$A$23,'Funding Categories'!$C$3:$C$23)-SUMIF('Early Budget'!$I:$I,I50,'Early Budget'!$H:$H)),E50*G50,IF(F50-(SUMIFS($F$6:F50,$I$6:I50,I50)-(_xlfn.XLOOKUP(I50,'Funding Categories'!$A$3:$A$23,'Funding Categories'!$C$3:$C$23)-SUMIF('Early Budget'!$I:$I,I50,'Early Budget'!$H:$H)))&lt;=0,"CAPPED OUT",F50-(SUMIFS($F$6:F50,$I$6:I50,I50)-(_xlfn.XLOOKUP(I50,'Funding Categories'!$A$3:$A$23,'Funding Categories'!$C$3:$C$23)-SUMIF('Early Budget'!$I:$I,I50,'Early Budget'!$H:$H))))),""))</f>
        <v/>
      </c>
      <c r="I50" s="177"/>
      <c r="J50" s="29"/>
      <c r="K50" s="29"/>
    </row>
    <row r="51" spans="1:11" x14ac:dyDescent="0.2">
      <c r="A51" s="29" t="str">
        <f>IF(OR(D51="",E51=""),"",COUNTA($E$6:$E51))</f>
        <v/>
      </c>
      <c r="B51" s="19"/>
      <c r="F51" s="22" t="str">
        <f t="shared" si="3"/>
        <v/>
      </c>
      <c r="G51" s="32" t="str">
        <f t="shared" si="4"/>
        <v/>
      </c>
      <c r="H51" s="23" t="str">
        <f>IF(I51="Not Approved",0,IFERROR(IF(SUMIFS($F$6:F51,$I$6:I51,I51)&lt;(_xlfn.XLOOKUP(I51,'Funding Categories'!$A$3:$A$23,'Funding Categories'!$C$3:$C$23)-SUMIF('Early Budget'!$I:$I,I51,'Early Budget'!$H:$H)),E51*G51,IF(F51-(SUMIFS($F$6:F51,$I$6:I51,I51)-(_xlfn.XLOOKUP(I51,'Funding Categories'!$A$3:$A$23,'Funding Categories'!$C$3:$C$23)-SUMIF('Early Budget'!$I:$I,I51,'Early Budget'!$H:$H)))&lt;=0,"CAPPED OUT",F51-(SUMIFS($F$6:F51,$I$6:I51,I51)-(_xlfn.XLOOKUP(I51,'Funding Categories'!$A$3:$A$23,'Funding Categories'!$C$3:$C$23)-SUMIF('Early Budget'!$I:$I,I51,'Early Budget'!$H:$H))))),""))</f>
        <v/>
      </c>
      <c r="I51" s="177"/>
      <c r="J51" s="29"/>
      <c r="K51" s="29"/>
    </row>
    <row r="52" spans="1:11" x14ac:dyDescent="0.2">
      <c r="A52" s="29" t="str">
        <f>IF(OR(D52="",E52=""),"",COUNTA($E$6:$E52))</f>
        <v/>
      </c>
      <c r="B52" s="19"/>
      <c r="F52" s="22" t="str">
        <f t="shared" si="3"/>
        <v/>
      </c>
      <c r="G52" s="32" t="str">
        <f t="shared" si="4"/>
        <v/>
      </c>
      <c r="H52" s="23" t="str">
        <f>IF(I52="Not Approved",0,IFERROR(IF(SUMIFS($F$6:F52,$I$6:I52,I52)&lt;(_xlfn.XLOOKUP(I52,'Funding Categories'!$A$3:$A$23,'Funding Categories'!$C$3:$C$23)-SUMIF('Early Budget'!$I:$I,I52,'Early Budget'!$H:$H)),E52*G52,IF(F52-(SUMIFS($F$6:F52,$I$6:I52,I52)-(_xlfn.XLOOKUP(I52,'Funding Categories'!$A$3:$A$23,'Funding Categories'!$C$3:$C$23)-SUMIF('Early Budget'!$I:$I,I52,'Early Budget'!$H:$H)))&lt;=0,"CAPPED OUT",F52-(SUMIFS($F$6:F52,$I$6:I52,I52)-(_xlfn.XLOOKUP(I52,'Funding Categories'!$A$3:$A$23,'Funding Categories'!$C$3:$C$23)-SUMIF('Early Budget'!$I:$I,I52,'Early Budget'!$H:$H))))),""))</f>
        <v/>
      </c>
      <c r="I52" s="177"/>
      <c r="J52" s="29"/>
      <c r="K52" s="29"/>
    </row>
    <row r="53" spans="1:11" x14ac:dyDescent="0.2">
      <c r="A53" s="29" t="str">
        <f>IF(OR(D53="",E53=""),"",COUNTA($E$6:$E53))</f>
        <v/>
      </c>
      <c r="B53" s="19"/>
      <c r="F53" s="22" t="str">
        <f t="shared" si="3"/>
        <v/>
      </c>
      <c r="G53" s="32" t="str">
        <f t="shared" si="4"/>
        <v/>
      </c>
      <c r="H53" s="23" t="str">
        <f>IF(I53="Not Approved",0,IFERROR(IF(SUMIFS($F$6:F53,$I$6:I53,I53)&lt;(_xlfn.XLOOKUP(I53,'Funding Categories'!$A$3:$A$23,'Funding Categories'!$C$3:$C$23)-SUMIF('Early Budget'!$I:$I,I53,'Early Budget'!$H:$H)),E53*G53,IF(F53-(SUMIFS($F$6:F53,$I$6:I53,I53)-(_xlfn.XLOOKUP(I53,'Funding Categories'!$A$3:$A$23,'Funding Categories'!$C$3:$C$23)-SUMIF('Early Budget'!$I:$I,I53,'Early Budget'!$H:$H)))&lt;=0,"CAPPED OUT",F53-(SUMIFS($F$6:F53,$I$6:I53,I53)-(_xlfn.XLOOKUP(I53,'Funding Categories'!$A$3:$A$23,'Funding Categories'!$C$3:$C$23)-SUMIF('Early Budget'!$I:$I,I53,'Early Budget'!$H:$H))))),""))</f>
        <v/>
      </c>
      <c r="I53" s="177"/>
      <c r="J53" s="29"/>
      <c r="K53" s="29"/>
    </row>
    <row r="54" spans="1:11" x14ac:dyDescent="0.2">
      <c r="A54" s="29" t="str">
        <f>IF(OR(D54="",E54=""),"",COUNTA($E$6:$E54))</f>
        <v/>
      </c>
      <c r="B54" s="19"/>
      <c r="F54" s="22" t="str">
        <f t="shared" si="3"/>
        <v/>
      </c>
      <c r="G54" s="32" t="str">
        <f t="shared" si="4"/>
        <v/>
      </c>
      <c r="H54" s="23" t="str">
        <f>IF(I54="Not Approved",0,IFERROR(IF(SUMIFS($F$6:F54,$I$6:I54,I54)&lt;(_xlfn.XLOOKUP(I54,'Funding Categories'!$A$3:$A$23,'Funding Categories'!$C$3:$C$23)-SUMIF('Early Budget'!$I:$I,I54,'Early Budget'!$H:$H)),E54*G54,IF(F54-(SUMIFS($F$6:F54,$I$6:I54,I54)-(_xlfn.XLOOKUP(I54,'Funding Categories'!$A$3:$A$23,'Funding Categories'!$C$3:$C$23)-SUMIF('Early Budget'!$I:$I,I54,'Early Budget'!$H:$H)))&lt;=0,"CAPPED OUT",F54-(SUMIFS($F$6:F54,$I$6:I54,I54)-(_xlfn.XLOOKUP(I54,'Funding Categories'!$A$3:$A$23,'Funding Categories'!$C$3:$C$23)-SUMIF('Early Budget'!$I:$I,I54,'Early Budget'!$H:$H))))),""))</f>
        <v/>
      </c>
      <c r="I54" s="177"/>
      <c r="J54" s="29"/>
      <c r="K54" s="29"/>
    </row>
    <row r="55" spans="1:11" x14ac:dyDescent="0.2">
      <c r="A55" s="29" t="str">
        <f>IF(OR(D55="",E55=""),"",COUNTA($E$6:$E55))</f>
        <v/>
      </c>
      <c r="B55" s="19"/>
      <c r="F55" s="22" t="str">
        <f t="shared" si="3"/>
        <v/>
      </c>
      <c r="G55" s="32" t="str">
        <f t="shared" si="4"/>
        <v/>
      </c>
      <c r="H55" s="23" t="str">
        <f>IF(I55="Not Approved",0,IFERROR(IF(SUMIFS($F$6:F55,$I$6:I55,I55)&lt;(_xlfn.XLOOKUP(I55,'Funding Categories'!$A$3:$A$23,'Funding Categories'!$C$3:$C$23)-SUMIF('Early Budget'!$I:$I,I55,'Early Budget'!$H:$H)),E55*G55,IF(F55-(SUMIFS($F$6:F55,$I$6:I55,I55)-(_xlfn.XLOOKUP(I55,'Funding Categories'!$A$3:$A$23,'Funding Categories'!$C$3:$C$23)-SUMIF('Early Budget'!$I:$I,I55,'Early Budget'!$H:$H)))&lt;=0,"CAPPED OUT",F55-(SUMIFS($F$6:F55,$I$6:I55,I55)-(_xlfn.XLOOKUP(I55,'Funding Categories'!$A$3:$A$23,'Funding Categories'!$C$3:$C$23)-SUMIF('Early Budget'!$I:$I,I55,'Early Budget'!$H:$H))))),""))</f>
        <v/>
      </c>
      <c r="I55" s="177"/>
      <c r="J55" s="29"/>
      <c r="K55" s="29"/>
    </row>
    <row r="56" spans="1:11" x14ac:dyDescent="0.2">
      <c r="A56" s="29" t="str">
        <f>IF(OR(D56="",E56=""),"",COUNTA($E$6:$E56))</f>
        <v/>
      </c>
      <c r="B56" s="19"/>
      <c r="F56" s="22" t="str">
        <f t="shared" si="3"/>
        <v/>
      </c>
      <c r="G56" s="32" t="str">
        <f t="shared" si="4"/>
        <v/>
      </c>
      <c r="H56" s="23" t="str">
        <f>IF(I56="Not Approved",0,IFERROR(IF(SUMIFS($F$6:F56,$I$6:I56,I56)&lt;(_xlfn.XLOOKUP(I56,'Funding Categories'!$A$3:$A$23,'Funding Categories'!$C$3:$C$23)-SUMIF('Early Budget'!$I:$I,I56,'Early Budget'!$H:$H)),E56*G56,IF(F56-(SUMIFS($F$6:F56,$I$6:I56,I56)-(_xlfn.XLOOKUP(I56,'Funding Categories'!$A$3:$A$23,'Funding Categories'!$C$3:$C$23)-SUMIF('Early Budget'!$I:$I,I56,'Early Budget'!$H:$H)))&lt;=0,"CAPPED OUT",F56-(SUMIFS($F$6:F56,$I$6:I56,I56)-(_xlfn.XLOOKUP(I56,'Funding Categories'!$A$3:$A$23,'Funding Categories'!$C$3:$C$23)-SUMIF('Early Budget'!$I:$I,I56,'Early Budget'!$H:$H))))),""))</f>
        <v/>
      </c>
      <c r="I56" s="177"/>
      <c r="J56" s="29"/>
      <c r="K56" s="29"/>
    </row>
    <row r="57" spans="1:11" x14ac:dyDescent="0.2">
      <c r="A57" s="29" t="str">
        <f>IF(OR(D57="",E57=""),"",COUNTA($E$6:$E57))</f>
        <v/>
      </c>
      <c r="B57" s="19"/>
      <c r="F57" s="22" t="str">
        <f t="shared" si="3"/>
        <v/>
      </c>
      <c r="G57" s="32" t="str">
        <f t="shared" si="4"/>
        <v/>
      </c>
      <c r="H57" s="23" t="str">
        <f>IF(I57="Not Approved",0,IFERROR(IF(SUMIFS($F$6:F57,$I$6:I57,I57)&lt;(_xlfn.XLOOKUP(I57,'Funding Categories'!$A$3:$A$23,'Funding Categories'!$C$3:$C$23)-SUMIF('Early Budget'!$I:$I,I57,'Early Budget'!$H:$H)),E57*G57,IF(F57-(SUMIFS($F$6:F57,$I$6:I57,I57)-(_xlfn.XLOOKUP(I57,'Funding Categories'!$A$3:$A$23,'Funding Categories'!$C$3:$C$23)-SUMIF('Early Budget'!$I:$I,I57,'Early Budget'!$H:$H)))&lt;=0,"CAPPED OUT",F57-(SUMIFS($F$6:F57,$I$6:I57,I57)-(_xlfn.XLOOKUP(I57,'Funding Categories'!$A$3:$A$23,'Funding Categories'!$C$3:$C$23)-SUMIF('Early Budget'!$I:$I,I57,'Early Budget'!$H:$H))))),""))</f>
        <v/>
      </c>
      <c r="I57" s="177"/>
      <c r="J57" s="29"/>
      <c r="K57" s="29"/>
    </row>
    <row r="58" spans="1:11" x14ac:dyDescent="0.2">
      <c r="A58" s="29" t="str">
        <f>IF(OR(D58="",E58=""),"",COUNTA($E$6:$E58))</f>
        <v/>
      </c>
      <c r="B58" s="19"/>
      <c r="F58" s="22" t="str">
        <f t="shared" si="3"/>
        <v/>
      </c>
      <c r="G58" s="32" t="str">
        <f t="shared" si="4"/>
        <v/>
      </c>
      <c r="H58" s="23" t="str">
        <f>IF(I58="Not Approved",0,IFERROR(IF(SUMIFS($F$6:F58,$I$6:I58,I58)&lt;(_xlfn.XLOOKUP(I58,'Funding Categories'!$A$3:$A$23,'Funding Categories'!$C$3:$C$23)-SUMIF('Early Budget'!$I:$I,I58,'Early Budget'!$H:$H)),E58*G58,IF(F58-(SUMIFS($F$6:F58,$I$6:I58,I58)-(_xlfn.XLOOKUP(I58,'Funding Categories'!$A$3:$A$23,'Funding Categories'!$C$3:$C$23)-SUMIF('Early Budget'!$I:$I,I58,'Early Budget'!$H:$H)))&lt;=0,"CAPPED OUT",F58-(SUMIFS($F$6:F58,$I$6:I58,I58)-(_xlfn.XLOOKUP(I58,'Funding Categories'!$A$3:$A$23,'Funding Categories'!$C$3:$C$23)-SUMIF('Early Budget'!$I:$I,I58,'Early Budget'!$H:$H))))),""))</f>
        <v/>
      </c>
      <c r="I58" s="177"/>
      <c r="J58" s="29"/>
      <c r="K58" s="29"/>
    </row>
    <row r="59" spans="1:11" x14ac:dyDescent="0.2">
      <c r="A59" s="29" t="str">
        <f>IF(OR(D59="",E59=""),"",COUNTA($E$6:$E59))</f>
        <v/>
      </c>
      <c r="B59" s="19"/>
      <c r="F59" s="22" t="str">
        <f t="shared" si="3"/>
        <v/>
      </c>
      <c r="G59" s="32" t="str">
        <f t="shared" si="4"/>
        <v/>
      </c>
      <c r="H59" s="23" t="str">
        <f>IF(I59="Not Approved",0,IFERROR(IF(SUMIFS($F$6:F59,$I$6:I59,I59)&lt;(_xlfn.XLOOKUP(I59,'Funding Categories'!$A$3:$A$23,'Funding Categories'!$C$3:$C$23)-SUMIF('Early Budget'!$I:$I,I59,'Early Budget'!$H:$H)),E59*G59,IF(F59-(SUMIFS($F$6:F59,$I$6:I59,I59)-(_xlfn.XLOOKUP(I59,'Funding Categories'!$A$3:$A$23,'Funding Categories'!$C$3:$C$23)-SUMIF('Early Budget'!$I:$I,I59,'Early Budget'!$H:$H)))&lt;=0,"CAPPED OUT",F59-(SUMIFS($F$6:F59,$I$6:I59,I59)-(_xlfn.XLOOKUP(I59,'Funding Categories'!$A$3:$A$23,'Funding Categories'!$C$3:$C$23)-SUMIF('Early Budget'!$I:$I,I59,'Early Budget'!$H:$H))))),""))</f>
        <v/>
      </c>
      <c r="I59" s="177"/>
      <c r="J59" s="29"/>
      <c r="K59" s="29"/>
    </row>
    <row r="60" spans="1:11" x14ac:dyDescent="0.2">
      <c r="A60" s="29" t="str">
        <f>IF(OR(D60="",E60=""),"",COUNTA($E$6:$E60))</f>
        <v/>
      </c>
      <c r="B60" s="19"/>
      <c r="F60" s="22" t="str">
        <f t="shared" si="3"/>
        <v/>
      </c>
      <c r="G60" s="32" t="str">
        <f t="shared" si="4"/>
        <v/>
      </c>
      <c r="H60" s="23" t="str">
        <f>IF(I60="Not Approved",0,IFERROR(IF(SUMIFS($F$6:F60,$I$6:I60,I60)&lt;(_xlfn.XLOOKUP(I60,'Funding Categories'!$A$3:$A$23,'Funding Categories'!$C$3:$C$23)-SUMIF('Early Budget'!$I:$I,I60,'Early Budget'!$H:$H)),E60*G60,IF(F60-(SUMIFS($F$6:F60,$I$6:I60,I60)-(_xlfn.XLOOKUP(I60,'Funding Categories'!$A$3:$A$23,'Funding Categories'!$C$3:$C$23)-SUMIF('Early Budget'!$I:$I,I60,'Early Budget'!$H:$H)))&lt;=0,"CAPPED OUT",F60-(SUMIFS($F$6:F60,$I$6:I60,I60)-(_xlfn.XLOOKUP(I60,'Funding Categories'!$A$3:$A$23,'Funding Categories'!$C$3:$C$23)-SUMIF('Early Budget'!$I:$I,I60,'Early Budget'!$H:$H))))),""))</f>
        <v/>
      </c>
      <c r="I60" s="177"/>
      <c r="J60" s="29"/>
      <c r="K60" s="29"/>
    </row>
    <row r="61" spans="1:11" x14ac:dyDescent="0.2">
      <c r="A61" s="29" t="str">
        <f>IF(OR(D61="",E61=""),"",COUNTA($E$6:$E61))</f>
        <v/>
      </c>
      <c r="B61" s="19"/>
      <c r="F61" s="22" t="str">
        <f t="shared" si="3"/>
        <v/>
      </c>
      <c r="G61" s="32" t="str">
        <f t="shared" si="4"/>
        <v/>
      </c>
      <c r="H61" s="23" t="str">
        <f>IF(I61="Not Approved",0,IFERROR(IF(SUMIFS($F$6:F61,$I$6:I61,I61)&lt;(_xlfn.XLOOKUP(I61,'Funding Categories'!$A$3:$A$23,'Funding Categories'!$C$3:$C$23)-SUMIF('Early Budget'!$I:$I,I61,'Early Budget'!$H:$H)),E61*G61,IF(F61-(SUMIFS($F$6:F61,$I$6:I61,I61)-(_xlfn.XLOOKUP(I61,'Funding Categories'!$A$3:$A$23,'Funding Categories'!$C$3:$C$23)-SUMIF('Early Budget'!$I:$I,I61,'Early Budget'!$H:$H)))&lt;=0,"CAPPED OUT",F61-(SUMIFS($F$6:F61,$I$6:I61,I61)-(_xlfn.XLOOKUP(I61,'Funding Categories'!$A$3:$A$23,'Funding Categories'!$C$3:$C$23)-SUMIF('Early Budget'!$I:$I,I61,'Early Budget'!$H:$H))))),""))</f>
        <v/>
      </c>
      <c r="I61" s="177"/>
      <c r="J61" s="29"/>
      <c r="K61" s="29"/>
    </row>
    <row r="62" spans="1:11" x14ac:dyDescent="0.2">
      <c r="A62" s="29" t="str">
        <f>IF(OR(D62="",E62=""),"",COUNTA($E$6:$E62))</f>
        <v/>
      </c>
      <c r="B62" s="19"/>
      <c r="F62" s="22" t="str">
        <f t="shared" si="3"/>
        <v/>
      </c>
      <c r="G62" s="32" t="str">
        <f t="shared" si="4"/>
        <v/>
      </c>
      <c r="H62" s="23" t="str">
        <f>IF(I62="Not Approved",0,IFERROR(IF(SUMIFS($F$6:F62,$I$6:I62,I62)&lt;(_xlfn.XLOOKUP(I62,'Funding Categories'!$A$3:$A$23,'Funding Categories'!$C$3:$C$23)-SUMIF('Early Budget'!$I:$I,I62,'Early Budget'!$H:$H)),E62*G62,IF(F62-(SUMIFS($F$6:F62,$I$6:I62,I62)-(_xlfn.XLOOKUP(I62,'Funding Categories'!$A$3:$A$23,'Funding Categories'!$C$3:$C$23)-SUMIF('Early Budget'!$I:$I,I62,'Early Budget'!$H:$H)))&lt;=0,"CAPPED OUT",F62-(SUMIFS($F$6:F62,$I$6:I62,I62)-(_xlfn.XLOOKUP(I62,'Funding Categories'!$A$3:$A$23,'Funding Categories'!$C$3:$C$23)-SUMIF('Early Budget'!$I:$I,I62,'Early Budget'!$H:$H))))),""))</f>
        <v/>
      </c>
      <c r="I62" s="177"/>
      <c r="J62" s="29"/>
      <c r="K62" s="29"/>
    </row>
    <row r="63" spans="1:11" x14ac:dyDescent="0.2">
      <c r="A63" s="29" t="str">
        <f>IF(OR(D63="",E63=""),"",COUNTA($E$6:$E63))</f>
        <v/>
      </c>
      <c r="B63" s="19"/>
      <c r="F63" s="22" t="str">
        <f t="shared" si="3"/>
        <v/>
      </c>
      <c r="G63" s="32" t="str">
        <f t="shared" si="4"/>
        <v/>
      </c>
      <c r="H63" s="23" t="str">
        <f>IF(I63="Not Approved",0,IFERROR(IF(SUMIFS($F$6:F63,$I$6:I63,I63)&lt;(_xlfn.XLOOKUP(I63,'Funding Categories'!$A$3:$A$23,'Funding Categories'!$C$3:$C$23)-SUMIF('Early Budget'!$I:$I,I63,'Early Budget'!$H:$H)),E63*G63,IF(F63-(SUMIFS($F$6:F63,$I$6:I63,I63)-(_xlfn.XLOOKUP(I63,'Funding Categories'!$A$3:$A$23,'Funding Categories'!$C$3:$C$23)-SUMIF('Early Budget'!$I:$I,I63,'Early Budget'!$H:$H)))&lt;=0,"CAPPED OUT",F63-(SUMIFS($F$6:F63,$I$6:I63,I63)-(_xlfn.XLOOKUP(I63,'Funding Categories'!$A$3:$A$23,'Funding Categories'!$C$3:$C$23)-SUMIF('Early Budget'!$I:$I,I63,'Early Budget'!$H:$H))))),""))</f>
        <v/>
      </c>
      <c r="I63" s="177"/>
      <c r="J63" s="29"/>
      <c r="K63" s="29"/>
    </row>
    <row r="64" spans="1:11" x14ac:dyDescent="0.2">
      <c r="A64" s="29" t="str">
        <f>IF(OR(D64="",E64=""),"",COUNTA($E$6:$E64))</f>
        <v/>
      </c>
      <c r="B64" s="19"/>
      <c r="F64" s="22" t="str">
        <f t="shared" si="3"/>
        <v/>
      </c>
      <c r="G64" s="32" t="str">
        <f t="shared" si="4"/>
        <v/>
      </c>
      <c r="H64" s="23" t="str">
        <f>IF(I64="Not Approved",0,IFERROR(IF(SUMIFS($F$6:F64,$I$6:I64,I64)&lt;(_xlfn.XLOOKUP(I64,'Funding Categories'!$A$3:$A$23,'Funding Categories'!$C$3:$C$23)-SUMIF('Early Budget'!$I:$I,I64,'Early Budget'!$H:$H)),E64*G64,IF(F64-(SUMIFS($F$6:F64,$I$6:I64,I64)-(_xlfn.XLOOKUP(I64,'Funding Categories'!$A$3:$A$23,'Funding Categories'!$C$3:$C$23)-SUMIF('Early Budget'!$I:$I,I64,'Early Budget'!$H:$H)))&lt;=0,"CAPPED OUT",F64-(SUMIFS($F$6:F64,$I$6:I64,I64)-(_xlfn.XLOOKUP(I64,'Funding Categories'!$A$3:$A$23,'Funding Categories'!$C$3:$C$23)-SUMIF('Early Budget'!$I:$I,I64,'Early Budget'!$H:$H))))),""))</f>
        <v/>
      </c>
      <c r="I64" s="177"/>
      <c r="J64" s="29"/>
      <c r="K64" s="29"/>
    </row>
    <row r="65" spans="1:11" x14ac:dyDescent="0.2">
      <c r="A65" s="29" t="str">
        <f>IF(OR(D65="",E65=""),"",COUNTA($E$6:$E65))</f>
        <v/>
      </c>
      <c r="B65" s="19"/>
      <c r="F65" s="22" t="str">
        <f t="shared" si="3"/>
        <v/>
      </c>
      <c r="G65" s="32" t="str">
        <f t="shared" si="4"/>
        <v/>
      </c>
      <c r="H65" s="23" t="str">
        <f>IF(I65="Not Approved",0,IFERROR(IF(SUMIFS($F$6:F65,$I$6:I65,I65)&lt;(_xlfn.XLOOKUP(I65,'Funding Categories'!$A$3:$A$23,'Funding Categories'!$C$3:$C$23)-SUMIF('Early Budget'!$I:$I,I65,'Early Budget'!$H:$H)),E65*G65,IF(F65-(SUMIFS($F$6:F65,$I$6:I65,I65)-(_xlfn.XLOOKUP(I65,'Funding Categories'!$A$3:$A$23,'Funding Categories'!$C$3:$C$23)-SUMIF('Early Budget'!$I:$I,I65,'Early Budget'!$H:$H)))&lt;=0,"CAPPED OUT",F65-(SUMIFS($F$6:F65,$I$6:I65,I65)-(_xlfn.XLOOKUP(I65,'Funding Categories'!$A$3:$A$23,'Funding Categories'!$C$3:$C$23)-SUMIF('Early Budget'!$I:$I,I65,'Early Budget'!$H:$H))))),""))</f>
        <v/>
      </c>
      <c r="I65" s="177"/>
      <c r="J65" s="29"/>
      <c r="K65" s="29"/>
    </row>
    <row r="66" spans="1:11" x14ac:dyDescent="0.2">
      <c r="A66" s="29" t="str">
        <f>IF(OR(D66="",E66=""),"",COUNTA($E$6:$E66))</f>
        <v/>
      </c>
      <c r="B66" s="19"/>
      <c r="F66" s="22" t="str">
        <f t="shared" si="3"/>
        <v/>
      </c>
      <c r="G66" s="32" t="str">
        <f t="shared" si="4"/>
        <v/>
      </c>
      <c r="H66" s="23" t="str">
        <f>IF(I66="Not Approved",0,IFERROR(IF(SUMIFS($F$6:F66,$I$6:I66,I66)&lt;(_xlfn.XLOOKUP(I66,'Funding Categories'!$A$3:$A$23,'Funding Categories'!$C$3:$C$23)-SUMIF('Early Budget'!$I:$I,I66,'Early Budget'!$H:$H)),E66*G66,IF(F66-(SUMIFS($F$6:F66,$I$6:I66,I66)-(_xlfn.XLOOKUP(I66,'Funding Categories'!$A$3:$A$23,'Funding Categories'!$C$3:$C$23)-SUMIF('Early Budget'!$I:$I,I66,'Early Budget'!$H:$H)))&lt;=0,"CAPPED OUT",F66-(SUMIFS($F$6:F66,$I$6:I66,I66)-(_xlfn.XLOOKUP(I66,'Funding Categories'!$A$3:$A$23,'Funding Categories'!$C$3:$C$23)-SUMIF('Early Budget'!$I:$I,I66,'Early Budget'!$H:$H))))),""))</f>
        <v/>
      </c>
      <c r="I66" s="177"/>
      <c r="J66" s="29"/>
      <c r="K66" s="29"/>
    </row>
    <row r="67" spans="1:11" x14ac:dyDescent="0.2">
      <c r="A67" s="29" t="str">
        <f>IF(OR(D67="",E67=""),"",COUNTA($E$6:$E67))</f>
        <v/>
      </c>
      <c r="B67" s="19"/>
      <c r="F67" s="22" t="str">
        <f t="shared" si="3"/>
        <v/>
      </c>
      <c r="G67" s="32" t="str">
        <f t="shared" si="4"/>
        <v/>
      </c>
      <c r="H67" s="23" t="str">
        <f>IF(I67="Not Approved",0,IFERROR(IF(SUMIFS($F$6:F67,$I$6:I67,I67)&lt;(_xlfn.XLOOKUP(I67,'Funding Categories'!$A$3:$A$23,'Funding Categories'!$C$3:$C$23)-SUMIF('Early Budget'!$I:$I,I67,'Early Budget'!$H:$H)),E67*G67,IF(F67-(SUMIFS($F$6:F67,$I$6:I67,I67)-(_xlfn.XLOOKUP(I67,'Funding Categories'!$A$3:$A$23,'Funding Categories'!$C$3:$C$23)-SUMIF('Early Budget'!$I:$I,I67,'Early Budget'!$H:$H)))&lt;=0,"CAPPED OUT",F67-(SUMIFS($F$6:F67,$I$6:I67,I67)-(_xlfn.XLOOKUP(I67,'Funding Categories'!$A$3:$A$23,'Funding Categories'!$C$3:$C$23)-SUMIF('Early Budget'!$I:$I,I67,'Early Budget'!$H:$H))))),""))</f>
        <v/>
      </c>
      <c r="I67" s="177"/>
      <c r="J67" s="29"/>
      <c r="K67" s="29"/>
    </row>
    <row r="68" spans="1:11" x14ac:dyDescent="0.2">
      <c r="A68" s="29" t="str">
        <f>IF(OR(D68="",E68=""),"",COUNTA($E$6:$E68))</f>
        <v/>
      </c>
      <c r="B68" s="19"/>
      <c r="F68" s="22" t="str">
        <f t="shared" si="3"/>
        <v/>
      </c>
      <c r="G68" s="32" t="str">
        <f t="shared" si="4"/>
        <v/>
      </c>
      <c r="H68" s="23" t="str">
        <f>IF(I68="Not Approved",0,IFERROR(IF(SUMIFS($F$6:F68,$I$6:I68,I68)&lt;(_xlfn.XLOOKUP(I68,'Funding Categories'!$A$3:$A$23,'Funding Categories'!$C$3:$C$23)-SUMIF('Early Budget'!$I:$I,I68,'Early Budget'!$H:$H)),E68*G68,IF(F68-(SUMIFS($F$6:F68,$I$6:I68,I68)-(_xlfn.XLOOKUP(I68,'Funding Categories'!$A$3:$A$23,'Funding Categories'!$C$3:$C$23)-SUMIF('Early Budget'!$I:$I,I68,'Early Budget'!$H:$H)))&lt;=0,"CAPPED OUT",F68-(SUMIFS($F$6:F68,$I$6:I68,I68)-(_xlfn.XLOOKUP(I68,'Funding Categories'!$A$3:$A$23,'Funding Categories'!$C$3:$C$23)-SUMIF('Early Budget'!$I:$I,I68,'Early Budget'!$H:$H))))),""))</f>
        <v/>
      </c>
      <c r="I68" s="177"/>
      <c r="J68" s="29"/>
      <c r="K68" s="29"/>
    </row>
    <row r="69" spans="1:11" x14ac:dyDescent="0.2">
      <c r="A69" s="29" t="str">
        <f>IF(OR(D69="",E69=""),"",COUNTA($E$6:$E69))</f>
        <v/>
      </c>
      <c r="B69" s="19"/>
      <c r="F69" s="22" t="str">
        <f t="shared" si="3"/>
        <v/>
      </c>
      <c r="G69" s="32" t="str">
        <f t="shared" si="4"/>
        <v/>
      </c>
      <c r="H69" s="23" t="str">
        <f>IF(I69="Not Approved",0,IFERROR(IF(SUMIFS($F$6:F69,$I$6:I69,I69)&lt;(_xlfn.XLOOKUP(I69,'Funding Categories'!$A$3:$A$23,'Funding Categories'!$C$3:$C$23)-SUMIF('Early Budget'!$I:$I,I69,'Early Budget'!$H:$H)),E69*G69,IF(F69-(SUMIFS($F$6:F69,$I$6:I69,I69)-(_xlfn.XLOOKUP(I69,'Funding Categories'!$A$3:$A$23,'Funding Categories'!$C$3:$C$23)-SUMIF('Early Budget'!$I:$I,I69,'Early Budget'!$H:$H)))&lt;=0,"CAPPED OUT",F69-(SUMIFS($F$6:F69,$I$6:I69,I69)-(_xlfn.XLOOKUP(I69,'Funding Categories'!$A$3:$A$23,'Funding Categories'!$C$3:$C$23)-SUMIF('Early Budget'!$I:$I,I69,'Early Budget'!$H:$H))))),""))</f>
        <v/>
      </c>
      <c r="I69" s="177"/>
      <c r="J69" s="29"/>
      <c r="K69" s="29"/>
    </row>
    <row r="70" spans="1:11" x14ac:dyDescent="0.2">
      <c r="A70" s="29" t="str">
        <f>IF(OR(D70="",E70=""),"",COUNTA($E$6:$E70))</f>
        <v/>
      </c>
      <c r="B70" s="19"/>
      <c r="F70" s="22" t="str">
        <f t="shared" ref="F70:F101" si="5">IF(OR(D70="",E70=""),"",D70*E70)</f>
        <v/>
      </c>
      <c r="G70" s="32" t="str">
        <f t="shared" ref="G70:G101" si="6">IF(I70="","",IF(I70="Not Approved",0,IF(AND(I70="T-Shirts",D70&gt;TShirtsMaxQuant),TShirtsMaxQuant,D70)))</f>
        <v/>
      </c>
      <c r="H70" s="23" t="str">
        <f>IF(I70="Not Approved",0,IFERROR(IF(SUMIFS($F$6:F70,$I$6:I70,I70)&lt;(_xlfn.XLOOKUP(I70,'Funding Categories'!$A$3:$A$23,'Funding Categories'!$C$3:$C$23)-SUMIF('Early Budget'!$I:$I,I70,'Early Budget'!$H:$H)),E70*G70,IF(F70-(SUMIFS($F$6:F70,$I$6:I70,I70)-(_xlfn.XLOOKUP(I70,'Funding Categories'!$A$3:$A$23,'Funding Categories'!$C$3:$C$23)-SUMIF('Early Budget'!$I:$I,I70,'Early Budget'!$H:$H)))&lt;=0,"CAPPED OUT",F70-(SUMIFS($F$6:F70,$I$6:I70,I70)-(_xlfn.XLOOKUP(I70,'Funding Categories'!$A$3:$A$23,'Funding Categories'!$C$3:$C$23)-SUMIF('Early Budget'!$I:$I,I70,'Early Budget'!$H:$H))))),""))</f>
        <v/>
      </c>
      <c r="I70" s="177"/>
      <c r="J70" s="29"/>
      <c r="K70" s="29"/>
    </row>
    <row r="71" spans="1:11" x14ac:dyDescent="0.2">
      <c r="A71" s="29" t="str">
        <f>IF(OR(D71="",E71=""),"",COUNTA($E$6:$E71))</f>
        <v/>
      </c>
      <c r="B71" s="19"/>
      <c r="F71" s="22" t="str">
        <f t="shared" si="5"/>
        <v/>
      </c>
      <c r="G71" s="32" t="str">
        <f t="shared" si="6"/>
        <v/>
      </c>
      <c r="H71" s="23" t="str">
        <f>IF(I71="Not Approved",0,IFERROR(IF(SUMIFS($F$6:F71,$I$6:I71,I71)&lt;(_xlfn.XLOOKUP(I71,'Funding Categories'!$A$3:$A$23,'Funding Categories'!$C$3:$C$23)-SUMIF('Early Budget'!$I:$I,I71,'Early Budget'!$H:$H)),E71*G71,IF(F71-(SUMIFS($F$6:F71,$I$6:I71,I71)-(_xlfn.XLOOKUP(I71,'Funding Categories'!$A$3:$A$23,'Funding Categories'!$C$3:$C$23)-SUMIF('Early Budget'!$I:$I,I71,'Early Budget'!$H:$H)))&lt;=0,"CAPPED OUT",F71-(SUMIFS($F$6:F71,$I$6:I71,I71)-(_xlfn.XLOOKUP(I71,'Funding Categories'!$A$3:$A$23,'Funding Categories'!$C$3:$C$23)-SUMIF('Early Budget'!$I:$I,I71,'Early Budget'!$H:$H))))),""))</f>
        <v/>
      </c>
      <c r="I71" s="177"/>
      <c r="J71" s="29"/>
      <c r="K71" s="29"/>
    </row>
    <row r="72" spans="1:11" x14ac:dyDescent="0.2">
      <c r="A72" s="29" t="str">
        <f>IF(OR(D72="",E72=""),"",COUNTA($E$6:$E72))</f>
        <v/>
      </c>
      <c r="B72" s="19"/>
      <c r="F72" s="22" t="str">
        <f t="shared" si="5"/>
        <v/>
      </c>
      <c r="G72" s="32" t="str">
        <f t="shared" si="6"/>
        <v/>
      </c>
      <c r="H72" s="23" t="str">
        <f>IF(I72="Not Approved",0,IFERROR(IF(SUMIFS($F$6:F72,$I$6:I72,I72)&lt;(_xlfn.XLOOKUP(I72,'Funding Categories'!$A$3:$A$23,'Funding Categories'!$C$3:$C$23)-SUMIF('Early Budget'!$I:$I,I72,'Early Budget'!$H:$H)),E72*G72,IF(F72-(SUMIFS($F$6:F72,$I$6:I72,I72)-(_xlfn.XLOOKUP(I72,'Funding Categories'!$A$3:$A$23,'Funding Categories'!$C$3:$C$23)-SUMIF('Early Budget'!$I:$I,I72,'Early Budget'!$H:$H)))&lt;=0,"CAPPED OUT",F72-(SUMIFS($F$6:F72,$I$6:I72,I72)-(_xlfn.XLOOKUP(I72,'Funding Categories'!$A$3:$A$23,'Funding Categories'!$C$3:$C$23)-SUMIF('Early Budget'!$I:$I,I72,'Early Budget'!$H:$H))))),""))</f>
        <v/>
      </c>
      <c r="I72" s="177"/>
      <c r="J72" s="29"/>
      <c r="K72" s="29"/>
    </row>
    <row r="73" spans="1:11" x14ac:dyDescent="0.2">
      <c r="A73" s="29" t="str">
        <f>IF(OR(D73="",E73=""),"",COUNTA($E$6:$E73))</f>
        <v/>
      </c>
      <c r="B73" s="19"/>
      <c r="F73" s="22" t="str">
        <f t="shared" si="5"/>
        <v/>
      </c>
      <c r="G73" s="32" t="str">
        <f t="shared" si="6"/>
        <v/>
      </c>
      <c r="H73" s="23" t="str">
        <f>IF(I73="Not Approved",0,IFERROR(IF(SUMIFS($F$6:F73,$I$6:I73,I73)&lt;(_xlfn.XLOOKUP(I73,'Funding Categories'!$A$3:$A$23,'Funding Categories'!$C$3:$C$23)-SUMIF('Early Budget'!$I:$I,I73,'Early Budget'!$H:$H)),E73*G73,IF(F73-(SUMIFS($F$6:F73,$I$6:I73,I73)-(_xlfn.XLOOKUP(I73,'Funding Categories'!$A$3:$A$23,'Funding Categories'!$C$3:$C$23)-SUMIF('Early Budget'!$I:$I,I73,'Early Budget'!$H:$H)))&lt;=0,"CAPPED OUT",F73-(SUMIFS($F$6:F73,$I$6:I73,I73)-(_xlfn.XLOOKUP(I73,'Funding Categories'!$A$3:$A$23,'Funding Categories'!$C$3:$C$23)-SUMIF('Early Budget'!$I:$I,I73,'Early Budget'!$H:$H))))),""))</f>
        <v/>
      </c>
      <c r="I73" s="177"/>
      <c r="J73" s="29"/>
      <c r="K73" s="29"/>
    </row>
    <row r="74" spans="1:11" x14ac:dyDescent="0.2">
      <c r="A74" s="29" t="str">
        <f>IF(OR(D74="",E74=""),"",COUNTA($E$6:$E74))</f>
        <v/>
      </c>
      <c r="B74" s="19"/>
      <c r="F74" s="22" t="str">
        <f t="shared" si="5"/>
        <v/>
      </c>
      <c r="G74" s="32" t="str">
        <f t="shared" si="6"/>
        <v/>
      </c>
      <c r="H74" s="23" t="str">
        <f>IF(I74="Not Approved",0,IFERROR(IF(SUMIFS($F$6:F74,$I$6:I74,I74)&lt;(_xlfn.XLOOKUP(I74,'Funding Categories'!$A$3:$A$23,'Funding Categories'!$C$3:$C$23)-SUMIF('Early Budget'!$I:$I,I74,'Early Budget'!$H:$H)),E74*G74,IF(F74-(SUMIFS($F$6:F74,$I$6:I74,I74)-(_xlfn.XLOOKUP(I74,'Funding Categories'!$A$3:$A$23,'Funding Categories'!$C$3:$C$23)-SUMIF('Early Budget'!$I:$I,I74,'Early Budget'!$H:$H)))&lt;=0,"CAPPED OUT",F74-(SUMIFS($F$6:F74,$I$6:I74,I74)-(_xlfn.XLOOKUP(I74,'Funding Categories'!$A$3:$A$23,'Funding Categories'!$C$3:$C$23)-SUMIF('Early Budget'!$I:$I,I74,'Early Budget'!$H:$H))))),""))</f>
        <v/>
      </c>
      <c r="I74" s="177"/>
      <c r="J74" s="29"/>
      <c r="K74" s="29"/>
    </row>
    <row r="75" spans="1:11" x14ac:dyDescent="0.2">
      <c r="A75" s="29" t="str">
        <f>IF(OR(D75="",E75=""),"",COUNTA($E$6:$E75))</f>
        <v/>
      </c>
      <c r="B75" s="19"/>
      <c r="F75" s="22" t="str">
        <f t="shared" si="5"/>
        <v/>
      </c>
      <c r="G75" s="32" t="str">
        <f t="shared" si="6"/>
        <v/>
      </c>
      <c r="H75" s="23" t="str">
        <f>IF(I75="Not Approved",0,IFERROR(IF(SUMIFS($F$6:F75,$I$6:I75,I75)&lt;(_xlfn.XLOOKUP(I75,'Funding Categories'!$A$3:$A$23,'Funding Categories'!$C$3:$C$23)-SUMIF('Early Budget'!$I:$I,I75,'Early Budget'!$H:$H)),E75*G75,IF(F75-(SUMIFS($F$6:F75,$I$6:I75,I75)-(_xlfn.XLOOKUP(I75,'Funding Categories'!$A$3:$A$23,'Funding Categories'!$C$3:$C$23)-SUMIF('Early Budget'!$I:$I,I75,'Early Budget'!$H:$H)))&lt;=0,"CAPPED OUT",F75-(SUMIFS($F$6:F75,$I$6:I75,I75)-(_xlfn.XLOOKUP(I75,'Funding Categories'!$A$3:$A$23,'Funding Categories'!$C$3:$C$23)-SUMIF('Early Budget'!$I:$I,I75,'Early Budget'!$H:$H))))),""))</f>
        <v/>
      </c>
      <c r="I75" s="177"/>
      <c r="J75" s="29"/>
      <c r="K75" s="29"/>
    </row>
    <row r="76" spans="1:11" x14ac:dyDescent="0.2">
      <c r="A76" s="29" t="str">
        <f>IF(OR(D76="",E76=""),"",COUNTA($E$6:$E76))</f>
        <v/>
      </c>
      <c r="B76" s="19"/>
      <c r="F76" s="22" t="str">
        <f t="shared" si="5"/>
        <v/>
      </c>
      <c r="G76" s="32" t="str">
        <f t="shared" si="6"/>
        <v/>
      </c>
      <c r="H76" s="23" t="str">
        <f>IF(I76="Not Approved",0,IFERROR(IF(SUMIFS($F$6:F76,$I$6:I76,I76)&lt;(_xlfn.XLOOKUP(I76,'Funding Categories'!$A$3:$A$23,'Funding Categories'!$C$3:$C$23)-SUMIF('Early Budget'!$I:$I,I76,'Early Budget'!$H:$H)),E76*G76,IF(F76-(SUMIFS($F$6:F76,$I$6:I76,I76)-(_xlfn.XLOOKUP(I76,'Funding Categories'!$A$3:$A$23,'Funding Categories'!$C$3:$C$23)-SUMIF('Early Budget'!$I:$I,I76,'Early Budget'!$H:$H)))&lt;=0,"CAPPED OUT",F76-(SUMIFS($F$6:F76,$I$6:I76,I76)-(_xlfn.XLOOKUP(I76,'Funding Categories'!$A$3:$A$23,'Funding Categories'!$C$3:$C$23)-SUMIF('Early Budget'!$I:$I,I76,'Early Budget'!$H:$H))))),""))</f>
        <v/>
      </c>
      <c r="I76" s="177"/>
      <c r="J76" s="29"/>
      <c r="K76" s="29"/>
    </row>
    <row r="77" spans="1:11" x14ac:dyDescent="0.2">
      <c r="A77" s="29" t="str">
        <f>IF(OR(D77="",E77=""),"",COUNTA($E$6:$E77))</f>
        <v/>
      </c>
      <c r="B77" s="19"/>
      <c r="F77" s="22" t="str">
        <f t="shared" si="5"/>
        <v/>
      </c>
      <c r="G77" s="32" t="str">
        <f t="shared" si="6"/>
        <v/>
      </c>
      <c r="H77" s="23" t="str">
        <f>IF(I77="Not Approved",0,IFERROR(IF(SUMIFS($F$6:F77,$I$6:I77,I77)&lt;(_xlfn.XLOOKUP(I77,'Funding Categories'!$A$3:$A$23,'Funding Categories'!$C$3:$C$23)-SUMIF('Early Budget'!$I:$I,I77,'Early Budget'!$H:$H)),E77*G77,IF(F77-(SUMIFS($F$6:F77,$I$6:I77,I77)-(_xlfn.XLOOKUP(I77,'Funding Categories'!$A$3:$A$23,'Funding Categories'!$C$3:$C$23)-SUMIF('Early Budget'!$I:$I,I77,'Early Budget'!$H:$H)))&lt;=0,"CAPPED OUT",F77-(SUMIFS($F$6:F77,$I$6:I77,I77)-(_xlfn.XLOOKUP(I77,'Funding Categories'!$A$3:$A$23,'Funding Categories'!$C$3:$C$23)-SUMIF('Early Budget'!$I:$I,I77,'Early Budget'!$H:$H))))),""))</f>
        <v/>
      </c>
      <c r="I77" s="177"/>
      <c r="J77" s="29"/>
      <c r="K77" s="29"/>
    </row>
    <row r="78" spans="1:11" x14ac:dyDescent="0.2">
      <c r="A78" s="29" t="str">
        <f>IF(OR(D78="",E78=""),"",COUNTA($E$6:$E78))</f>
        <v/>
      </c>
      <c r="B78" s="19"/>
      <c r="F78" s="22" t="str">
        <f t="shared" si="5"/>
        <v/>
      </c>
      <c r="G78" s="32" t="str">
        <f t="shared" si="6"/>
        <v/>
      </c>
      <c r="H78" s="23" t="str">
        <f>IF(I78="Not Approved",0,IFERROR(IF(SUMIFS($F$6:F78,$I$6:I78,I78)&lt;(_xlfn.XLOOKUP(I78,'Funding Categories'!$A$3:$A$23,'Funding Categories'!$C$3:$C$23)-SUMIF('Early Budget'!$I:$I,I78,'Early Budget'!$H:$H)),E78*G78,IF(F78-(SUMIFS($F$6:F78,$I$6:I78,I78)-(_xlfn.XLOOKUP(I78,'Funding Categories'!$A$3:$A$23,'Funding Categories'!$C$3:$C$23)-SUMIF('Early Budget'!$I:$I,I78,'Early Budget'!$H:$H)))&lt;=0,"CAPPED OUT",F78-(SUMIFS($F$6:F78,$I$6:I78,I78)-(_xlfn.XLOOKUP(I78,'Funding Categories'!$A$3:$A$23,'Funding Categories'!$C$3:$C$23)-SUMIF('Early Budget'!$I:$I,I78,'Early Budget'!$H:$H))))),""))</f>
        <v/>
      </c>
      <c r="I78" s="177"/>
      <c r="J78" s="29"/>
      <c r="K78" s="29"/>
    </row>
    <row r="79" spans="1:11" x14ac:dyDescent="0.2">
      <c r="A79" s="29" t="str">
        <f>IF(OR(D79="",E79=""),"",COUNTA($E$6:$E79))</f>
        <v/>
      </c>
      <c r="B79" s="19"/>
      <c r="F79" s="22" t="str">
        <f t="shared" si="5"/>
        <v/>
      </c>
      <c r="G79" s="32" t="str">
        <f t="shared" si="6"/>
        <v/>
      </c>
      <c r="H79" s="23" t="str">
        <f>IF(I79="Not Approved",0,IFERROR(IF(SUMIFS($F$6:F79,$I$6:I79,I79)&lt;(_xlfn.XLOOKUP(I79,'Funding Categories'!$A$3:$A$23,'Funding Categories'!$C$3:$C$23)-SUMIF('Early Budget'!$I:$I,I79,'Early Budget'!$H:$H)),E79*G79,IF(F79-(SUMIFS($F$6:F79,$I$6:I79,I79)-(_xlfn.XLOOKUP(I79,'Funding Categories'!$A$3:$A$23,'Funding Categories'!$C$3:$C$23)-SUMIF('Early Budget'!$I:$I,I79,'Early Budget'!$H:$H)))&lt;=0,"CAPPED OUT",F79-(SUMIFS($F$6:F79,$I$6:I79,I79)-(_xlfn.XLOOKUP(I79,'Funding Categories'!$A$3:$A$23,'Funding Categories'!$C$3:$C$23)-SUMIF('Early Budget'!$I:$I,I79,'Early Budget'!$H:$H))))),""))</f>
        <v/>
      </c>
      <c r="I79" s="177"/>
      <c r="J79" s="29"/>
      <c r="K79" s="29"/>
    </row>
    <row r="80" spans="1:11" x14ac:dyDescent="0.2">
      <c r="A80" s="29" t="str">
        <f>IF(OR(D80="",E80=""),"",COUNTA($E$6:$E80))</f>
        <v/>
      </c>
      <c r="B80" s="19"/>
      <c r="F80" s="22" t="str">
        <f t="shared" si="5"/>
        <v/>
      </c>
      <c r="G80" s="32" t="str">
        <f t="shared" si="6"/>
        <v/>
      </c>
      <c r="H80" s="23" t="str">
        <f>IF(I80="Not Approved",0,IFERROR(IF(SUMIFS($F$6:F80,$I$6:I80,I80)&lt;(_xlfn.XLOOKUP(I80,'Funding Categories'!$A$3:$A$23,'Funding Categories'!$C$3:$C$23)-SUMIF('Early Budget'!$I:$I,I80,'Early Budget'!$H:$H)),E80*G80,IF(F80-(SUMIFS($F$6:F80,$I$6:I80,I80)-(_xlfn.XLOOKUP(I80,'Funding Categories'!$A$3:$A$23,'Funding Categories'!$C$3:$C$23)-SUMIF('Early Budget'!$I:$I,I80,'Early Budget'!$H:$H)))&lt;=0,"CAPPED OUT",F80-(SUMIFS($F$6:F80,$I$6:I80,I80)-(_xlfn.XLOOKUP(I80,'Funding Categories'!$A$3:$A$23,'Funding Categories'!$C$3:$C$23)-SUMIF('Early Budget'!$I:$I,I80,'Early Budget'!$H:$H))))),""))</f>
        <v/>
      </c>
      <c r="I80" s="177"/>
      <c r="J80" s="29"/>
      <c r="K80" s="29"/>
    </row>
    <row r="81" spans="1:11" x14ac:dyDescent="0.2">
      <c r="A81" s="29" t="str">
        <f>IF(OR(D81="",E81=""),"",COUNTA($E$6:$E81))</f>
        <v/>
      </c>
      <c r="B81" s="19"/>
      <c r="F81" s="22" t="str">
        <f t="shared" si="5"/>
        <v/>
      </c>
      <c r="G81" s="32" t="str">
        <f t="shared" si="6"/>
        <v/>
      </c>
      <c r="H81" s="23" t="str">
        <f>IF(I81="Not Approved",0,IFERROR(IF(SUMIFS($F$6:F81,$I$6:I81,I81)&lt;(_xlfn.XLOOKUP(I81,'Funding Categories'!$A$3:$A$23,'Funding Categories'!$C$3:$C$23)-SUMIF('Early Budget'!$I:$I,I81,'Early Budget'!$H:$H)),E81*G81,IF(F81-(SUMIFS($F$6:F81,$I$6:I81,I81)-(_xlfn.XLOOKUP(I81,'Funding Categories'!$A$3:$A$23,'Funding Categories'!$C$3:$C$23)-SUMIF('Early Budget'!$I:$I,I81,'Early Budget'!$H:$H)))&lt;=0,"CAPPED OUT",F81-(SUMIFS($F$6:F81,$I$6:I81,I81)-(_xlfn.XLOOKUP(I81,'Funding Categories'!$A$3:$A$23,'Funding Categories'!$C$3:$C$23)-SUMIF('Early Budget'!$I:$I,I81,'Early Budget'!$H:$H))))),""))</f>
        <v/>
      </c>
      <c r="I81" s="177"/>
      <c r="J81" s="29"/>
      <c r="K81" s="29"/>
    </row>
    <row r="82" spans="1:11" x14ac:dyDescent="0.2">
      <c r="A82" s="29" t="str">
        <f>IF(OR(D82="",E82=""),"",COUNTA($E$6:$E82))</f>
        <v/>
      </c>
      <c r="B82" s="19"/>
      <c r="F82" s="22" t="str">
        <f t="shared" si="5"/>
        <v/>
      </c>
      <c r="G82" s="32" t="str">
        <f t="shared" si="6"/>
        <v/>
      </c>
      <c r="H82" s="23" t="str">
        <f>IF(I82="Not Approved",0,IFERROR(IF(SUMIFS($F$6:F82,$I$6:I82,I82)&lt;(_xlfn.XLOOKUP(I82,'Funding Categories'!$A$3:$A$23,'Funding Categories'!$C$3:$C$23)-SUMIF('Early Budget'!$I:$I,I82,'Early Budget'!$H:$H)),E82*G82,IF(F82-(SUMIFS($F$6:F82,$I$6:I82,I82)-(_xlfn.XLOOKUP(I82,'Funding Categories'!$A$3:$A$23,'Funding Categories'!$C$3:$C$23)-SUMIF('Early Budget'!$I:$I,I82,'Early Budget'!$H:$H)))&lt;=0,"CAPPED OUT",F82-(SUMIFS($F$6:F82,$I$6:I82,I82)-(_xlfn.XLOOKUP(I82,'Funding Categories'!$A$3:$A$23,'Funding Categories'!$C$3:$C$23)-SUMIF('Early Budget'!$I:$I,I82,'Early Budget'!$H:$H))))),""))</f>
        <v/>
      </c>
      <c r="I82" s="177"/>
      <c r="J82" s="29"/>
      <c r="K82" s="29"/>
    </row>
    <row r="83" spans="1:11" x14ac:dyDescent="0.2">
      <c r="A83" s="29" t="str">
        <f>IF(OR(D83="",E83=""),"",COUNTA($E$6:$E83))</f>
        <v/>
      </c>
      <c r="B83" s="19"/>
      <c r="F83" s="22" t="str">
        <f t="shared" si="5"/>
        <v/>
      </c>
      <c r="G83" s="32" t="str">
        <f t="shared" si="6"/>
        <v/>
      </c>
      <c r="H83" s="23" t="str">
        <f>IF(I83="Not Approved",0,IFERROR(IF(SUMIFS($F$6:F83,$I$6:I83,I83)&lt;(_xlfn.XLOOKUP(I83,'Funding Categories'!$A$3:$A$23,'Funding Categories'!$C$3:$C$23)-SUMIF('Early Budget'!$I:$I,I83,'Early Budget'!$H:$H)),E83*G83,IF(F83-(SUMIFS($F$6:F83,$I$6:I83,I83)-(_xlfn.XLOOKUP(I83,'Funding Categories'!$A$3:$A$23,'Funding Categories'!$C$3:$C$23)-SUMIF('Early Budget'!$I:$I,I83,'Early Budget'!$H:$H)))&lt;=0,"CAPPED OUT",F83-(SUMIFS($F$6:F83,$I$6:I83,I83)-(_xlfn.XLOOKUP(I83,'Funding Categories'!$A$3:$A$23,'Funding Categories'!$C$3:$C$23)-SUMIF('Early Budget'!$I:$I,I83,'Early Budget'!$H:$H))))),""))</f>
        <v/>
      </c>
      <c r="I83" s="177"/>
      <c r="J83" s="29"/>
      <c r="K83" s="29"/>
    </row>
    <row r="84" spans="1:11" x14ac:dyDescent="0.2">
      <c r="A84" s="29" t="str">
        <f>IF(OR(D84="",E84=""),"",COUNTA($E$6:$E84))</f>
        <v/>
      </c>
      <c r="B84" s="19"/>
      <c r="F84" s="22" t="str">
        <f t="shared" si="5"/>
        <v/>
      </c>
      <c r="G84" s="32" t="str">
        <f t="shared" si="6"/>
        <v/>
      </c>
      <c r="H84" s="23" t="str">
        <f>IF(I84="Not Approved",0,IFERROR(IF(SUMIFS($F$6:F84,$I$6:I84,I84)&lt;(_xlfn.XLOOKUP(I84,'Funding Categories'!$A$3:$A$23,'Funding Categories'!$C$3:$C$23)-SUMIF('Early Budget'!$I:$I,I84,'Early Budget'!$H:$H)),E84*G84,IF(F84-(SUMIFS($F$6:F84,$I$6:I84,I84)-(_xlfn.XLOOKUP(I84,'Funding Categories'!$A$3:$A$23,'Funding Categories'!$C$3:$C$23)-SUMIF('Early Budget'!$I:$I,I84,'Early Budget'!$H:$H)))&lt;=0,"CAPPED OUT",F84-(SUMIFS($F$6:F84,$I$6:I84,I84)-(_xlfn.XLOOKUP(I84,'Funding Categories'!$A$3:$A$23,'Funding Categories'!$C$3:$C$23)-SUMIF('Early Budget'!$I:$I,I84,'Early Budget'!$H:$H))))),""))</f>
        <v/>
      </c>
      <c r="I84" s="177"/>
      <c r="J84" s="29"/>
      <c r="K84" s="29"/>
    </row>
    <row r="85" spans="1:11" x14ac:dyDescent="0.2">
      <c r="A85" s="29" t="str">
        <f>IF(OR(D85="",E85=""),"",COUNTA($E$6:$E85))</f>
        <v/>
      </c>
      <c r="B85" s="19"/>
      <c r="F85" s="22" t="str">
        <f t="shared" si="5"/>
        <v/>
      </c>
      <c r="G85" s="32" t="str">
        <f t="shared" si="6"/>
        <v/>
      </c>
      <c r="H85" s="23" t="str">
        <f>IF(I85="Not Approved",0,IFERROR(IF(SUMIFS($F$6:F85,$I$6:I85,I85)&lt;(_xlfn.XLOOKUP(I85,'Funding Categories'!$A$3:$A$23,'Funding Categories'!$C$3:$C$23)-SUMIF('Early Budget'!$I:$I,I85,'Early Budget'!$H:$H)),E85*G85,IF(F85-(SUMIFS($F$6:F85,$I$6:I85,I85)-(_xlfn.XLOOKUP(I85,'Funding Categories'!$A$3:$A$23,'Funding Categories'!$C$3:$C$23)-SUMIF('Early Budget'!$I:$I,I85,'Early Budget'!$H:$H)))&lt;=0,"CAPPED OUT",F85-(SUMIFS($F$6:F85,$I$6:I85,I85)-(_xlfn.XLOOKUP(I85,'Funding Categories'!$A$3:$A$23,'Funding Categories'!$C$3:$C$23)-SUMIF('Early Budget'!$I:$I,I85,'Early Budget'!$H:$H))))),""))</f>
        <v/>
      </c>
      <c r="I85" s="177"/>
      <c r="J85" s="29"/>
      <c r="K85" s="29"/>
    </row>
    <row r="86" spans="1:11" x14ac:dyDescent="0.2">
      <c r="A86" s="29" t="str">
        <f>IF(OR(D86="",E86=""),"",COUNTA($E$6:$E86))</f>
        <v/>
      </c>
      <c r="B86" s="19"/>
      <c r="F86" s="22" t="str">
        <f t="shared" si="5"/>
        <v/>
      </c>
      <c r="G86" s="32" t="str">
        <f t="shared" si="6"/>
        <v/>
      </c>
      <c r="H86" s="23" t="str">
        <f>IF(I86="Not Approved",0,IFERROR(IF(SUMIFS($F$6:F86,$I$6:I86,I86)&lt;(_xlfn.XLOOKUP(I86,'Funding Categories'!$A$3:$A$23,'Funding Categories'!$C$3:$C$23)-SUMIF('Early Budget'!$I:$I,I86,'Early Budget'!$H:$H)),E86*G86,IF(F86-(SUMIFS($F$6:F86,$I$6:I86,I86)-(_xlfn.XLOOKUP(I86,'Funding Categories'!$A$3:$A$23,'Funding Categories'!$C$3:$C$23)-SUMIF('Early Budget'!$I:$I,I86,'Early Budget'!$H:$H)))&lt;=0,"CAPPED OUT",F86-(SUMIFS($F$6:F86,$I$6:I86,I86)-(_xlfn.XLOOKUP(I86,'Funding Categories'!$A$3:$A$23,'Funding Categories'!$C$3:$C$23)-SUMIF('Early Budget'!$I:$I,I86,'Early Budget'!$H:$H))))),""))</f>
        <v/>
      </c>
      <c r="I86" s="177"/>
      <c r="J86" s="29"/>
      <c r="K86" s="29"/>
    </row>
    <row r="87" spans="1:11" x14ac:dyDescent="0.2">
      <c r="A87" s="29" t="str">
        <f>IF(OR(D87="",E87=""),"",COUNTA($E$6:$E87))</f>
        <v/>
      </c>
      <c r="B87" s="19"/>
      <c r="F87" s="22" t="str">
        <f t="shared" si="5"/>
        <v/>
      </c>
      <c r="G87" s="32" t="str">
        <f t="shared" si="6"/>
        <v/>
      </c>
      <c r="H87" s="23" t="str">
        <f>IF(I87="Not Approved",0,IFERROR(IF(SUMIFS($F$6:F87,$I$6:I87,I87)&lt;(_xlfn.XLOOKUP(I87,'Funding Categories'!$A$3:$A$23,'Funding Categories'!$C$3:$C$23)-SUMIF('Early Budget'!$I:$I,I87,'Early Budget'!$H:$H)),E87*G87,IF(F87-(SUMIFS($F$6:F87,$I$6:I87,I87)-(_xlfn.XLOOKUP(I87,'Funding Categories'!$A$3:$A$23,'Funding Categories'!$C$3:$C$23)-SUMIF('Early Budget'!$I:$I,I87,'Early Budget'!$H:$H)))&lt;=0,"CAPPED OUT",F87-(SUMIFS($F$6:F87,$I$6:I87,I87)-(_xlfn.XLOOKUP(I87,'Funding Categories'!$A$3:$A$23,'Funding Categories'!$C$3:$C$23)-SUMIF('Early Budget'!$I:$I,I87,'Early Budget'!$H:$H))))),""))</f>
        <v/>
      </c>
      <c r="I87" s="177"/>
      <c r="J87" s="29"/>
      <c r="K87" s="29"/>
    </row>
    <row r="88" spans="1:11" x14ac:dyDescent="0.2">
      <c r="A88" s="29" t="str">
        <f>IF(OR(D88="",E88=""),"",COUNTA($E$6:$E88))</f>
        <v/>
      </c>
      <c r="B88" s="19"/>
      <c r="F88" s="22" t="str">
        <f t="shared" si="5"/>
        <v/>
      </c>
      <c r="G88" s="32" t="str">
        <f t="shared" si="6"/>
        <v/>
      </c>
      <c r="H88" s="23" t="str">
        <f>IF(I88="Not Approved",0,IFERROR(IF(SUMIFS($F$6:F88,$I$6:I88,I88)&lt;(_xlfn.XLOOKUP(I88,'Funding Categories'!$A$3:$A$23,'Funding Categories'!$C$3:$C$23)-SUMIF('Early Budget'!$I:$I,I88,'Early Budget'!$H:$H)),E88*G88,IF(F88-(SUMIFS($F$6:F88,$I$6:I88,I88)-(_xlfn.XLOOKUP(I88,'Funding Categories'!$A$3:$A$23,'Funding Categories'!$C$3:$C$23)-SUMIF('Early Budget'!$I:$I,I88,'Early Budget'!$H:$H)))&lt;=0,"CAPPED OUT",F88-(SUMIFS($F$6:F88,$I$6:I88,I88)-(_xlfn.XLOOKUP(I88,'Funding Categories'!$A$3:$A$23,'Funding Categories'!$C$3:$C$23)-SUMIF('Early Budget'!$I:$I,I88,'Early Budget'!$H:$H))))),""))</f>
        <v/>
      </c>
      <c r="I88" s="177"/>
      <c r="J88" s="29"/>
      <c r="K88" s="29"/>
    </row>
    <row r="89" spans="1:11" x14ac:dyDescent="0.2">
      <c r="A89" s="29" t="str">
        <f>IF(OR(D89="",E89=""),"",COUNTA($E$6:$E89))</f>
        <v/>
      </c>
      <c r="B89" s="19"/>
      <c r="F89" s="22" t="str">
        <f t="shared" si="5"/>
        <v/>
      </c>
      <c r="G89" s="32" t="str">
        <f t="shared" si="6"/>
        <v/>
      </c>
      <c r="H89" s="23" t="str">
        <f>IF(I89="Not Approved",0,IFERROR(IF(SUMIFS($F$6:F89,$I$6:I89,I89)&lt;(_xlfn.XLOOKUP(I89,'Funding Categories'!$A$3:$A$23,'Funding Categories'!$C$3:$C$23)-SUMIF('Early Budget'!$I:$I,I89,'Early Budget'!$H:$H)),E89*G89,IF(F89-(SUMIFS($F$6:F89,$I$6:I89,I89)-(_xlfn.XLOOKUP(I89,'Funding Categories'!$A$3:$A$23,'Funding Categories'!$C$3:$C$23)-SUMIF('Early Budget'!$I:$I,I89,'Early Budget'!$H:$H)))&lt;=0,"CAPPED OUT",F89-(SUMIFS($F$6:F89,$I$6:I89,I89)-(_xlfn.XLOOKUP(I89,'Funding Categories'!$A$3:$A$23,'Funding Categories'!$C$3:$C$23)-SUMIF('Early Budget'!$I:$I,I89,'Early Budget'!$H:$H))))),""))</f>
        <v/>
      </c>
      <c r="I89" s="177"/>
      <c r="J89" s="29"/>
      <c r="K89" s="29"/>
    </row>
    <row r="90" spans="1:11" x14ac:dyDescent="0.2">
      <c r="A90" s="29" t="str">
        <f>IF(OR(D90="",E90=""),"",COUNTA($E$6:$E90))</f>
        <v/>
      </c>
      <c r="B90" s="19"/>
      <c r="F90" s="22" t="str">
        <f t="shared" si="5"/>
        <v/>
      </c>
      <c r="G90" s="32" t="str">
        <f t="shared" si="6"/>
        <v/>
      </c>
      <c r="H90" s="23" t="str">
        <f>IF(I90="Not Approved",0,IFERROR(IF(SUMIFS($F$6:F90,$I$6:I90,I90)&lt;(_xlfn.XLOOKUP(I90,'Funding Categories'!$A$3:$A$23,'Funding Categories'!$C$3:$C$23)-SUMIF('Early Budget'!$I:$I,I90,'Early Budget'!$H:$H)),E90*G90,IF(F90-(SUMIFS($F$6:F90,$I$6:I90,I90)-(_xlfn.XLOOKUP(I90,'Funding Categories'!$A$3:$A$23,'Funding Categories'!$C$3:$C$23)-SUMIF('Early Budget'!$I:$I,I90,'Early Budget'!$H:$H)))&lt;=0,"CAPPED OUT",F90-(SUMIFS($F$6:F90,$I$6:I90,I90)-(_xlfn.XLOOKUP(I90,'Funding Categories'!$A$3:$A$23,'Funding Categories'!$C$3:$C$23)-SUMIF('Early Budget'!$I:$I,I90,'Early Budget'!$H:$H))))),""))</f>
        <v/>
      </c>
      <c r="I90" s="177"/>
      <c r="J90" s="29"/>
      <c r="K90" s="29"/>
    </row>
    <row r="91" spans="1:11" x14ac:dyDescent="0.2">
      <c r="A91" s="29" t="str">
        <f>IF(OR(D91="",E91=""),"",COUNTA($E$6:$E91))</f>
        <v/>
      </c>
      <c r="B91" s="19"/>
      <c r="F91" s="22" t="str">
        <f t="shared" si="5"/>
        <v/>
      </c>
      <c r="G91" s="32" t="str">
        <f t="shared" si="6"/>
        <v/>
      </c>
      <c r="H91" s="23" t="str">
        <f>IF(I91="Not Approved",0,IFERROR(IF(SUMIFS($F$6:F91,$I$6:I91,I91)&lt;(_xlfn.XLOOKUP(I91,'Funding Categories'!$A$3:$A$23,'Funding Categories'!$C$3:$C$23)-SUMIF('Early Budget'!$I:$I,I91,'Early Budget'!$H:$H)),E91*G91,IF(F91-(SUMIFS($F$6:F91,$I$6:I91,I91)-(_xlfn.XLOOKUP(I91,'Funding Categories'!$A$3:$A$23,'Funding Categories'!$C$3:$C$23)-SUMIF('Early Budget'!$I:$I,I91,'Early Budget'!$H:$H)))&lt;=0,"CAPPED OUT",F91-(SUMIFS($F$6:F91,$I$6:I91,I91)-(_xlfn.XLOOKUP(I91,'Funding Categories'!$A$3:$A$23,'Funding Categories'!$C$3:$C$23)-SUMIF('Early Budget'!$I:$I,I91,'Early Budget'!$H:$H))))),""))</f>
        <v/>
      </c>
      <c r="I91" s="177"/>
      <c r="J91" s="29"/>
      <c r="K91" s="29"/>
    </row>
    <row r="92" spans="1:11" x14ac:dyDescent="0.2">
      <c r="A92" s="29" t="str">
        <f>IF(OR(D92="",E92=""),"",COUNTA($E$6:$E92))</f>
        <v/>
      </c>
      <c r="B92" s="19"/>
      <c r="F92" s="22" t="str">
        <f t="shared" si="5"/>
        <v/>
      </c>
      <c r="G92" s="32" t="str">
        <f t="shared" si="6"/>
        <v/>
      </c>
      <c r="H92" s="23" t="str">
        <f>IF(I92="Not Approved",0,IFERROR(IF(SUMIFS($F$6:F92,$I$6:I92,I92)&lt;(_xlfn.XLOOKUP(I92,'Funding Categories'!$A$3:$A$23,'Funding Categories'!$C$3:$C$23)-SUMIF('Early Budget'!$I:$I,I92,'Early Budget'!$H:$H)),E92*G92,IF(F92-(SUMIFS($F$6:F92,$I$6:I92,I92)-(_xlfn.XLOOKUP(I92,'Funding Categories'!$A$3:$A$23,'Funding Categories'!$C$3:$C$23)-SUMIF('Early Budget'!$I:$I,I92,'Early Budget'!$H:$H)))&lt;=0,"CAPPED OUT",F92-(SUMIFS($F$6:F92,$I$6:I92,I92)-(_xlfn.XLOOKUP(I92,'Funding Categories'!$A$3:$A$23,'Funding Categories'!$C$3:$C$23)-SUMIF('Early Budget'!$I:$I,I92,'Early Budget'!$H:$H))))),""))</f>
        <v/>
      </c>
      <c r="I92" s="177"/>
      <c r="J92" s="29"/>
      <c r="K92" s="29"/>
    </row>
    <row r="93" spans="1:11" x14ac:dyDescent="0.2">
      <c r="A93" s="29" t="str">
        <f>IF(OR(D93="",E93=""),"",COUNTA($E$6:$E93))</f>
        <v/>
      </c>
      <c r="B93" s="19"/>
      <c r="F93" s="22" t="str">
        <f t="shared" si="5"/>
        <v/>
      </c>
      <c r="G93" s="32" t="str">
        <f t="shared" si="6"/>
        <v/>
      </c>
      <c r="H93" s="23" t="str">
        <f>IF(I93="Not Approved",0,IFERROR(IF(SUMIFS($F$6:F93,$I$6:I93,I93)&lt;(_xlfn.XLOOKUP(I93,'Funding Categories'!$A$3:$A$23,'Funding Categories'!$C$3:$C$23)-SUMIF('Early Budget'!$I:$I,I93,'Early Budget'!$H:$H)),E93*G93,IF(F93-(SUMIFS($F$6:F93,$I$6:I93,I93)-(_xlfn.XLOOKUP(I93,'Funding Categories'!$A$3:$A$23,'Funding Categories'!$C$3:$C$23)-SUMIF('Early Budget'!$I:$I,I93,'Early Budget'!$H:$H)))&lt;=0,"CAPPED OUT",F93-(SUMIFS($F$6:F93,$I$6:I93,I93)-(_xlfn.XLOOKUP(I93,'Funding Categories'!$A$3:$A$23,'Funding Categories'!$C$3:$C$23)-SUMIF('Early Budget'!$I:$I,I93,'Early Budget'!$H:$H))))),""))</f>
        <v/>
      </c>
      <c r="I93" s="177"/>
      <c r="J93" s="29"/>
      <c r="K93" s="29"/>
    </row>
    <row r="94" spans="1:11" x14ac:dyDescent="0.2">
      <c r="A94" s="29" t="str">
        <f>IF(OR(D94="",E94=""),"",COUNTA($E$6:$E94))</f>
        <v/>
      </c>
      <c r="B94" s="19"/>
      <c r="F94" s="22" t="str">
        <f t="shared" si="5"/>
        <v/>
      </c>
      <c r="G94" s="32" t="str">
        <f t="shared" si="6"/>
        <v/>
      </c>
      <c r="H94" s="23" t="str">
        <f>IF(I94="Not Approved",0,IFERROR(IF(SUMIFS($F$6:F94,$I$6:I94,I94)&lt;(_xlfn.XLOOKUP(I94,'Funding Categories'!$A$3:$A$23,'Funding Categories'!$C$3:$C$23)-SUMIF('Early Budget'!$I:$I,I94,'Early Budget'!$H:$H)),E94*G94,IF(F94-(SUMIFS($F$6:F94,$I$6:I94,I94)-(_xlfn.XLOOKUP(I94,'Funding Categories'!$A$3:$A$23,'Funding Categories'!$C$3:$C$23)-SUMIF('Early Budget'!$I:$I,I94,'Early Budget'!$H:$H)))&lt;=0,"CAPPED OUT",F94-(SUMIFS($F$6:F94,$I$6:I94,I94)-(_xlfn.XLOOKUP(I94,'Funding Categories'!$A$3:$A$23,'Funding Categories'!$C$3:$C$23)-SUMIF('Early Budget'!$I:$I,I94,'Early Budget'!$H:$H))))),""))</f>
        <v/>
      </c>
      <c r="I94" s="177"/>
      <c r="J94" s="29"/>
      <c r="K94" s="29"/>
    </row>
    <row r="95" spans="1:11" x14ac:dyDescent="0.2">
      <c r="A95" s="29" t="str">
        <f>IF(OR(D95="",E95=""),"",COUNTA($E$6:$E95))</f>
        <v/>
      </c>
      <c r="B95" s="19"/>
      <c r="F95" s="22" t="str">
        <f t="shared" si="5"/>
        <v/>
      </c>
      <c r="G95" s="32" t="str">
        <f t="shared" si="6"/>
        <v/>
      </c>
      <c r="H95" s="23" t="str">
        <f>IF(I95="Not Approved",0,IFERROR(IF(SUMIFS($F$6:F95,$I$6:I95,I95)&lt;(_xlfn.XLOOKUP(I95,'Funding Categories'!$A$3:$A$23,'Funding Categories'!$C$3:$C$23)-SUMIF('Early Budget'!$I:$I,I95,'Early Budget'!$H:$H)),E95*G95,IF(F95-(SUMIFS($F$6:F95,$I$6:I95,I95)-(_xlfn.XLOOKUP(I95,'Funding Categories'!$A$3:$A$23,'Funding Categories'!$C$3:$C$23)-SUMIF('Early Budget'!$I:$I,I95,'Early Budget'!$H:$H)))&lt;=0,"CAPPED OUT",F95-(SUMIFS($F$6:F95,$I$6:I95,I95)-(_xlfn.XLOOKUP(I95,'Funding Categories'!$A$3:$A$23,'Funding Categories'!$C$3:$C$23)-SUMIF('Early Budget'!$I:$I,I95,'Early Budget'!$H:$H))))),""))</f>
        <v/>
      </c>
      <c r="I95" s="177"/>
      <c r="J95" s="29"/>
      <c r="K95" s="29"/>
    </row>
    <row r="96" spans="1:11" x14ac:dyDescent="0.2">
      <c r="A96" s="29" t="str">
        <f>IF(OR(D96="",E96=""),"",COUNTA($E$6:$E96))</f>
        <v/>
      </c>
      <c r="B96" s="19"/>
      <c r="F96" s="22" t="str">
        <f t="shared" si="5"/>
        <v/>
      </c>
      <c r="G96" s="32" t="str">
        <f t="shared" si="6"/>
        <v/>
      </c>
      <c r="H96" s="23" t="str">
        <f>IF(I96="Not Approved",0,IFERROR(IF(SUMIFS($F$6:F96,$I$6:I96,I96)&lt;(_xlfn.XLOOKUP(I96,'Funding Categories'!$A$3:$A$23,'Funding Categories'!$C$3:$C$23)-SUMIF('Early Budget'!$I:$I,I96,'Early Budget'!$H:$H)),E96*G96,IF(F96-(SUMIFS($F$6:F96,$I$6:I96,I96)-(_xlfn.XLOOKUP(I96,'Funding Categories'!$A$3:$A$23,'Funding Categories'!$C$3:$C$23)-SUMIF('Early Budget'!$I:$I,I96,'Early Budget'!$H:$H)))&lt;=0,"CAPPED OUT",F96-(SUMIFS($F$6:F96,$I$6:I96,I96)-(_xlfn.XLOOKUP(I96,'Funding Categories'!$A$3:$A$23,'Funding Categories'!$C$3:$C$23)-SUMIF('Early Budget'!$I:$I,I96,'Early Budget'!$H:$H))))),""))</f>
        <v/>
      </c>
      <c r="I96" s="177"/>
      <c r="J96" s="29"/>
      <c r="K96" s="29"/>
    </row>
    <row r="97" spans="1:11" x14ac:dyDescent="0.2">
      <c r="A97" s="29" t="str">
        <f>IF(OR(D97="",E97=""),"",COUNTA($E$6:$E97))</f>
        <v/>
      </c>
      <c r="B97" s="19"/>
      <c r="F97" s="22" t="str">
        <f t="shared" si="5"/>
        <v/>
      </c>
      <c r="G97" s="32" t="str">
        <f t="shared" si="6"/>
        <v/>
      </c>
      <c r="H97" s="23" t="str">
        <f>IF(I97="Not Approved",0,IFERROR(IF(SUMIFS($F$6:F97,$I$6:I97,I97)&lt;(_xlfn.XLOOKUP(I97,'Funding Categories'!$A$3:$A$23,'Funding Categories'!$C$3:$C$23)-SUMIF('Early Budget'!$I:$I,I97,'Early Budget'!$H:$H)),E97*G97,IF(F97-(SUMIFS($F$6:F97,$I$6:I97,I97)-(_xlfn.XLOOKUP(I97,'Funding Categories'!$A$3:$A$23,'Funding Categories'!$C$3:$C$23)-SUMIF('Early Budget'!$I:$I,I97,'Early Budget'!$H:$H)))&lt;=0,"CAPPED OUT",F97-(SUMIFS($F$6:F97,$I$6:I97,I97)-(_xlfn.XLOOKUP(I97,'Funding Categories'!$A$3:$A$23,'Funding Categories'!$C$3:$C$23)-SUMIF('Early Budget'!$I:$I,I97,'Early Budget'!$H:$H))))),""))</f>
        <v/>
      </c>
      <c r="I97" s="177"/>
      <c r="J97" s="29"/>
      <c r="K97" s="29"/>
    </row>
    <row r="98" spans="1:11" x14ac:dyDescent="0.2">
      <c r="A98" s="29" t="str">
        <f>IF(OR(D98="",E98=""),"",COUNTA($E$6:$E98))</f>
        <v/>
      </c>
      <c r="B98" s="19"/>
      <c r="F98" s="22" t="str">
        <f t="shared" si="5"/>
        <v/>
      </c>
      <c r="G98" s="32" t="str">
        <f t="shared" si="6"/>
        <v/>
      </c>
      <c r="H98" s="23" t="str">
        <f>IF(I98="Not Approved",0,IFERROR(IF(SUMIFS($F$6:F98,$I$6:I98,I98)&lt;(_xlfn.XLOOKUP(I98,'Funding Categories'!$A$3:$A$23,'Funding Categories'!$C$3:$C$23)-SUMIF('Early Budget'!$I:$I,I98,'Early Budget'!$H:$H)),E98*G98,IF(F98-(SUMIFS($F$6:F98,$I$6:I98,I98)-(_xlfn.XLOOKUP(I98,'Funding Categories'!$A$3:$A$23,'Funding Categories'!$C$3:$C$23)-SUMIF('Early Budget'!$I:$I,I98,'Early Budget'!$H:$H)))&lt;=0,"CAPPED OUT",F98-(SUMIFS($F$6:F98,$I$6:I98,I98)-(_xlfn.XLOOKUP(I98,'Funding Categories'!$A$3:$A$23,'Funding Categories'!$C$3:$C$23)-SUMIF('Early Budget'!$I:$I,I98,'Early Budget'!$H:$H))))),""))</f>
        <v/>
      </c>
      <c r="I98" s="177"/>
      <c r="J98" s="29"/>
      <c r="K98" s="29"/>
    </row>
    <row r="99" spans="1:11" x14ac:dyDescent="0.2">
      <c r="A99" s="29" t="str">
        <f>IF(OR(D99="",E99=""),"",COUNTA($E$6:$E99))</f>
        <v/>
      </c>
      <c r="B99" s="19"/>
      <c r="F99" s="22" t="str">
        <f t="shared" si="5"/>
        <v/>
      </c>
      <c r="G99" s="32" t="str">
        <f t="shared" si="6"/>
        <v/>
      </c>
      <c r="H99" s="23" t="str">
        <f>IF(I99="Not Approved",0,IFERROR(IF(SUMIFS($F$6:F99,$I$6:I99,I99)&lt;(_xlfn.XLOOKUP(I99,'Funding Categories'!$A$3:$A$23,'Funding Categories'!$C$3:$C$23)-SUMIF('Early Budget'!$I:$I,I99,'Early Budget'!$H:$H)),E99*G99,IF(F99-(SUMIFS($F$6:F99,$I$6:I99,I99)-(_xlfn.XLOOKUP(I99,'Funding Categories'!$A$3:$A$23,'Funding Categories'!$C$3:$C$23)-SUMIF('Early Budget'!$I:$I,I99,'Early Budget'!$H:$H)))&lt;=0,"CAPPED OUT",F99-(SUMIFS($F$6:F99,$I$6:I99,I99)-(_xlfn.XLOOKUP(I99,'Funding Categories'!$A$3:$A$23,'Funding Categories'!$C$3:$C$23)-SUMIF('Early Budget'!$I:$I,I99,'Early Budget'!$H:$H))))),""))</f>
        <v/>
      </c>
      <c r="I99" s="177"/>
      <c r="J99" s="29"/>
      <c r="K99" s="29"/>
    </row>
    <row r="100" spans="1:11" x14ac:dyDescent="0.2">
      <c r="A100" s="29" t="str">
        <f>IF(OR(D100="",E100=""),"",COUNTA($E$6:$E100))</f>
        <v/>
      </c>
      <c r="B100" s="19"/>
      <c r="F100" s="22" t="str">
        <f t="shared" si="5"/>
        <v/>
      </c>
      <c r="G100" s="32" t="str">
        <f t="shared" si="6"/>
        <v/>
      </c>
      <c r="H100" s="23" t="str">
        <f>IF(I100="Not Approved",0,IFERROR(IF(SUMIFS($F$6:F100,$I$6:I100,I100)&lt;(_xlfn.XLOOKUP(I100,'Funding Categories'!$A$3:$A$23,'Funding Categories'!$C$3:$C$23)-SUMIF('Early Budget'!$I:$I,I100,'Early Budget'!$H:$H)),E100*G100,IF(F100-(SUMIFS($F$6:F100,$I$6:I100,I100)-(_xlfn.XLOOKUP(I100,'Funding Categories'!$A$3:$A$23,'Funding Categories'!$C$3:$C$23)-SUMIF('Early Budget'!$I:$I,I100,'Early Budget'!$H:$H)))&lt;=0,"CAPPED OUT",F100-(SUMIFS($F$6:F100,$I$6:I100,I100)-(_xlfn.XLOOKUP(I100,'Funding Categories'!$A$3:$A$23,'Funding Categories'!$C$3:$C$23)-SUMIF('Early Budget'!$I:$I,I100,'Early Budget'!$H:$H))))),""))</f>
        <v/>
      </c>
      <c r="I100" s="177"/>
      <c r="J100" s="29"/>
      <c r="K100" s="29"/>
    </row>
    <row r="101" spans="1:11" x14ac:dyDescent="0.2">
      <c r="A101" s="29" t="str">
        <f>IF(OR(D101="",E101=""),"",COUNTA($E$6:$E101))</f>
        <v/>
      </c>
      <c r="B101" s="19"/>
      <c r="F101" s="22" t="str">
        <f t="shared" si="5"/>
        <v/>
      </c>
      <c r="G101" s="32" t="str">
        <f t="shared" si="6"/>
        <v/>
      </c>
      <c r="H101" s="23" t="str">
        <f>IF(I101="Not Approved",0,IFERROR(IF(SUMIFS($F$6:F101,$I$6:I101,I101)&lt;(_xlfn.XLOOKUP(I101,'Funding Categories'!$A$3:$A$23,'Funding Categories'!$C$3:$C$23)-SUMIF('Early Budget'!$I:$I,I101,'Early Budget'!$H:$H)),E101*G101,IF(F101-(SUMIFS($F$6:F101,$I$6:I101,I101)-(_xlfn.XLOOKUP(I101,'Funding Categories'!$A$3:$A$23,'Funding Categories'!$C$3:$C$23)-SUMIF('Early Budget'!$I:$I,I101,'Early Budget'!$H:$H)))&lt;=0,"CAPPED OUT",F101-(SUMIFS($F$6:F101,$I$6:I101,I101)-(_xlfn.XLOOKUP(I101,'Funding Categories'!$A$3:$A$23,'Funding Categories'!$C$3:$C$23)-SUMIF('Early Budget'!$I:$I,I101,'Early Budget'!$H:$H))))),""))</f>
        <v/>
      </c>
      <c r="I101" s="177"/>
      <c r="J101" s="29"/>
      <c r="K101" s="29"/>
    </row>
    <row r="102" spans="1:11" x14ac:dyDescent="0.2">
      <c r="A102" s="29" t="str">
        <f>IF(OR(D102="",E102=""),"",COUNTA($E$6:$E102))</f>
        <v/>
      </c>
      <c r="B102" s="19"/>
      <c r="F102" s="22" t="str">
        <f t="shared" ref="F102:F125" si="7">IF(OR(D102="",E102=""),"",D102*E102)</f>
        <v/>
      </c>
      <c r="G102" s="32" t="str">
        <f t="shared" ref="G102:G125" si="8">IF(I102="","",IF(I102="Not Approved",0,IF(AND(I102="T-Shirts",D102&gt;TShirtsMaxQuant),TShirtsMaxQuant,D102)))</f>
        <v/>
      </c>
      <c r="H102" s="23" t="str">
        <f>IF(I102="Not Approved",0,IFERROR(IF(SUMIFS($F$6:F102,$I$6:I102,I102)&lt;(_xlfn.XLOOKUP(I102,'Funding Categories'!$A$3:$A$23,'Funding Categories'!$C$3:$C$23)-SUMIF('Early Budget'!$I:$I,I102,'Early Budget'!$H:$H)),E102*G102,IF(F102-(SUMIFS($F$6:F102,$I$6:I102,I102)-(_xlfn.XLOOKUP(I102,'Funding Categories'!$A$3:$A$23,'Funding Categories'!$C$3:$C$23)-SUMIF('Early Budget'!$I:$I,I102,'Early Budget'!$H:$H)))&lt;=0,"CAPPED OUT",F102-(SUMIFS($F$6:F102,$I$6:I102,I102)-(_xlfn.XLOOKUP(I102,'Funding Categories'!$A$3:$A$23,'Funding Categories'!$C$3:$C$23)-SUMIF('Early Budget'!$I:$I,I102,'Early Budget'!$H:$H))))),""))</f>
        <v/>
      </c>
      <c r="I102" s="177"/>
      <c r="J102" s="29"/>
      <c r="K102" s="29"/>
    </row>
    <row r="103" spans="1:11" x14ac:dyDescent="0.2">
      <c r="A103" s="29" t="str">
        <f>IF(OR(D103="",E103=""),"",COUNTA($E$6:$E103))</f>
        <v/>
      </c>
      <c r="B103" s="19"/>
      <c r="F103" s="22" t="str">
        <f t="shared" si="7"/>
        <v/>
      </c>
      <c r="G103" s="32" t="str">
        <f t="shared" si="8"/>
        <v/>
      </c>
      <c r="H103" s="23" t="str">
        <f>IF(I103="Not Approved",0,IFERROR(IF(SUMIFS($F$6:F103,$I$6:I103,I103)&lt;(_xlfn.XLOOKUP(I103,'Funding Categories'!$A$3:$A$23,'Funding Categories'!$C$3:$C$23)-SUMIF('Early Budget'!$I:$I,I103,'Early Budget'!$H:$H)),E103*G103,IF(F103-(SUMIFS($F$6:F103,$I$6:I103,I103)-(_xlfn.XLOOKUP(I103,'Funding Categories'!$A$3:$A$23,'Funding Categories'!$C$3:$C$23)-SUMIF('Early Budget'!$I:$I,I103,'Early Budget'!$H:$H)))&lt;=0,"CAPPED OUT",F103-(SUMIFS($F$6:F103,$I$6:I103,I103)-(_xlfn.XLOOKUP(I103,'Funding Categories'!$A$3:$A$23,'Funding Categories'!$C$3:$C$23)-SUMIF('Early Budget'!$I:$I,I103,'Early Budget'!$H:$H))))),""))</f>
        <v/>
      </c>
      <c r="I103" s="177"/>
      <c r="J103" s="29"/>
      <c r="K103" s="29"/>
    </row>
    <row r="104" spans="1:11" x14ac:dyDescent="0.2">
      <c r="A104" s="29" t="str">
        <f>IF(OR(D104="",E104=""),"",COUNTA($E$6:$E104))</f>
        <v/>
      </c>
      <c r="B104" s="19"/>
      <c r="F104" s="22" t="str">
        <f t="shared" si="7"/>
        <v/>
      </c>
      <c r="G104" s="32" t="str">
        <f t="shared" si="8"/>
        <v/>
      </c>
      <c r="H104" s="23" t="str">
        <f>IF(I104="Not Approved",0,IFERROR(IF(SUMIFS($F$6:F104,$I$6:I104,I104)&lt;(_xlfn.XLOOKUP(I104,'Funding Categories'!$A$3:$A$23,'Funding Categories'!$C$3:$C$23)-SUMIF('Early Budget'!$I:$I,I104,'Early Budget'!$H:$H)),E104*G104,IF(F104-(SUMIFS($F$6:F104,$I$6:I104,I104)-(_xlfn.XLOOKUP(I104,'Funding Categories'!$A$3:$A$23,'Funding Categories'!$C$3:$C$23)-SUMIF('Early Budget'!$I:$I,I104,'Early Budget'!$H:$H)))&lt;=0,"CAPPED OUT",F104-(SUMIFS($F$6:F104,$I$6:I104,I104)-(_xlfn.XLOOKUP(I104,'Funding Categories'!$A$3:$A$23,'Funding Categories'!$C$3:$C$23)-SUMIF('Early Budget'!$I:$I,I104,'Early Budget'!$H:$H))))),""))</f>
        <v/>
      </c>
      <c r="I104" s="177"/>
      <c r="J104" s="29"/>
      <c r="K104" s="29"/>
    </row>
    <row r="105" spans="1:11" x14ac:dyDescent="0.2">
      <c r="A105" s="29" t="str">
        <f>IF(OR(D105="",E105=""),"",COUNTA($E$6:$E105))</f>
        <v/>
      </c>
      <c r="B105" s="19"/>
      <c r="F105" s="22" t="str">
        <f t="shared" si="7"/>
        <v/>
      </c>
      <c r="G105" s="32" t="str">
        <f t="shared" si="8"/>
        <v/>
      </c>
      <c r="H105" s="23" t="str">
        <f>IF(I105="Not Approved",0,IFERROR(IF(SUMIFS($F$6:F105,$I$6:I105,I105)&lt;(_xlfn.XLOOKUP(I105,'Funding Categories'!$A$3:$A$23,'Funding Categories'!$C$3:$C$23)-SUMIF('Early Budget'!$I:$I,I105,'Early Budget'!$H:$H)),E105*G105,IF(F105-(SUMIFS($F$6:F105,$I$6:I105,I105)-(_xlfn.XLOOKUP(I105,'Funding Categories'!$A$3:$A$23,'Funding Categories'!$C$3:$C$23)-SUMIF('Early Budget'!$I:$I,I105,'Early Budget'!$H:$H)))&lt;=0,"CAPPED OUT",F105-(SUMIFS($F$6:F105,$I$6:I105,I105)-(_xlfn.XLOOKUP(I105,'Funding Categories'!$A$3:$A$23,'Funding Categories'!$C$3:$C$23)-SUMIF('Early Budget'!$I:$I,I105,'Early Budget'!$H:$H))))),""))</f>
        <v/>
      </c>
      <c r="I105" s="177"/>
      <c r="J105" s="29"/>
      <c r="K105" s="29"/>
    </row>
    <row r="106" spans="1:11" x14ac:dyDescent="0.2">
      <c r="A106" s="29" t="str">
        <f>IF(OR(D106="",E106=""),"",COUNTA($E$6:$E106))</f>
        <v/>
      </c>
      <c r="B106" s="19"/>
      <c r="F106" s="22" t="str">
        <f t="shared" si="7"/>
        <v/>
      </c>
      <c r="G106" s="32" t="str">
        <f t="shared" si="8"/>
        <v/>
      </c>
      <c r="H106" s="23" t="str">
        <f>IF(I106="Not Approved",0,IFERROR(IF(SUMIFS($F$6:F106,$I$6:I106,I106)&lt;(_xlfn.XLOOKUP(I106,'Funding Categories'!$A$3:$A$23,'Funding Categories'!$C$3:$C$23)-SUMIF('Early Budget'!$I:$I,I106,'Early Budget'!$H:$H)),E106*G106,IF(F106-(SUMIFS($F$6:F106,$I$6:I106,I106)-(_xlfn.XLOOKUP(I106,'Funding Categories'!$A$3:$A$23,'Funding Categories'!$C$3:$C$23)-SUMIF('Early Budget'!$I:$I,I106,'Early Budget'!$H:$H)))&lt;=0,"CAPPED OUT",F106-(SUMIFS($F$6:F106,$I$6:I106,I106)-(_xlfn.XLOOKUP(I106,'Funding Categories'!$A$3:$A$23,'Funding Categories'!$C$3:$C$23)-SUMIF('Early Budget'!$I:$I,I106,'Early Budget'!$H:$H))))),""))</f>
        <v/>
      </c>
      <c r="I106" s="177"/>
      <c r="J106" s="29"/>
      <c r="K106" s="29"/>
    </row>
    <row r="107" spans="1:11" x14ac:dyDescent="0.2">
      <c r="A107" s="29" t="str">
        <f>IF(OR(D107="",E107=""),"",COUNTA($E$6:$E107))</f>
        <v/>
      </c>
      <c r="B107" s="19"/>
      <c r="F107" s="22" t="str">
        <f t="shared" si="7"/>
        <v/>
      </c>
      <c r="G107" s="32" t="str">
        <f t="shared" si="8"/>
        <v/>
      </c>
      <c r="H107" s="23" t="str">
        <f>IF(I107="Not Approved",0,IFERROR(IF(SUMIFS($F$6:F107,$I$6:I107,I107)&lt;(_xlfn.XLOOKUP(I107,'Funding Categories'!$A$3:$A$23,'Funding Categories'!$C$3:$C$23)-SUMIF('Early Budget'!$I:$I,I107,'Early Budget'!$H:$H)),E107*G107,IF(F107-(SUMIFS($F$6:F107,$I$6:I107,I107)-(_xlfn.XLOOKUP(I107,'Funding Categories'!$A$3:$A$23,'Funding Categories'!$C$3:$C$23)-SUMIF('Early Budget'!$I:$I,I107,'Early Budget'!$H:$H)))&lt;=0,"CAPPED OUT",F107-(SUMIFS($F$6:F107,$I$6:I107,I107)-(_xlfn.XLOOKUP(I107,'Funding Categories'!$A$3:$A$23,'Funding Categories'!$C$3:$C$23)-SUMIF('Early Budget'!$I:$I,I107,'Early Budget'!$H:$H))))),""))</f>
        <v/>
      </c>
      <c r="I107" s="177"/>
      <c r="J107" s="29"/>
      <c r="K107" s="29"/>
    </row>
    <row r="108" spans="1:11" x14ac:dyDescent="0.2">
      <c r="A108" s="29" t="str">
        <f>IF(OR(D108="",E108=""),"",COUNTA($E$6:$E108))</f>
        <v/>
      </c>
      <c r="B108" s="19"/>
      <c r="F108" s="22" t="str">
        <f t="shared" si="7"/>
        <v/>
      </c>
      <c r="G108" s="32" t="str">
        <f t="shared" si="8"/>
        <v/>
      </c>
      <c r="H108" s="23" t="str">
        <f>IF(I108="Not Approved",0,IFERROR(IF(SUMIFS($F$6:F108,$I$6:I108,I108)&lt;(_xlfn.XLOOKUP(I108,'Funding Categories'!$A$3:$A$23,'Funding Categories'!$C$3:$C$23)-SUMIF('Early Budget'!$I:$I,I108,'Early Budget'!$H:$H)),E108*G108,IF(F108-(SUMIFS($F$6:F108,$I$6:I108,I108)-(_xlfn.XLOOKUP(I108,'Funding Categories'!$A$3:$A$23,'Funding Categories'!$C$3:$C$23)-SUMIF('Early Budget'!$I:$I,I108,'Early Budget'!$H:$H)))&lt;=0,"CAPPED OUT",F108-(SUMIFS($F$6:F108,$I$6:I108,I108)-(_xlfn.XLOOKUP(I108,'Funding Categories'!$A$3:$A$23,'Funding Categories'!$C$3:$C$23)-SUMIF('Early Budget'!$I:$I,I108,'Early Budget'!$H:$H))))),""))</f>
        <v/>
      </c>
      <c r="I108" s="177"/>
      <c r="J108" s="29"/>
      <c r="K108" s="29"/>
    </row>
    <row r="109" spans="1:11" x14ac:dyDescent="0.2">
      <c r="A109" s="29" t="str">
        <f>IF(OR(D109="",E109=""),"",COUNTA($E$6:$E109))</f>
        <v/>
      </c>
      <c r="B109" s="19"/>
      <c r="F109" s="22" t="str">
        <f t="shared" si="7"/>
        <v/>
      </c>
      <c r="G109" s="32" t="str">
        <f t="shared" si="8"/>
        <v/>
      </c>
      <c r="H109" s="23" t="str">
        <f>IF(I109="Not Approved",0,IFERROR(IF(SUMIFS($F$6:F109,$I$6:I109,I109)&lt;(_xlfn.XLOOKUP(I109,'Funding Categories'!$A$3:$A$23,'Funding Categories'!$C$3:$C$23)-SUMIF('Early Budget'!$I:$I,I109,'Early Budget'!$H:$H)),E109*G109,IF(F109-(SUMIFS($F$6:F109,$I$6:I109,I109)-(_xlfn.XLOOKUP(I109,'Funding Categories'!$A$3:$A$23,'Funding Categories'!$C$3:$C$23)-SUMIF('Early Budget'!$I:$I,I109,'Early Budget'!$H:$H)))&lt;=0,"CAPPED OUT",F109-(SUMIFS($F$6:F109,$I$6:I109,I109)-(_xlfn.XLOOKUP(I109,'Funding Categories'!$A$3:$A$23,'Funding Categories'!$C$3:$C$23)-SUMIF('Early Budget'!$I:$I,I109,'Early Budget'!$H:$H))))),""))</f>
        <v/>
      </c>
      <c r="I109" s="177"/>
      <c r="J109" s="29"/>
      <c r="K109" s="29"/>
    </row>
    <row r="110" spans="1:11" x14ac:dyDescent="0.2">
      <c r="A110" s="29" t="str">
        <f>IF(OR(D110="",E110=""),"",COUNTA($E$6:$E110))</f>
        <v/>
      </c>
      <c r="B110" s="19"/>
      <c r="F110" s="22" t="str">
        <f t="shared" si="7"/>
        <v/>
      </c>
      <c r="G110" s="32" t="str">
        <f t="shared" si="8"/>
        <v/>
      </c>
      <c r="H110" s="23" t="str">
        <f>IF(I110="Not Approved",0,IFERROR(IF(SUMIFS($F$6:F110,$I$6:I110,I110)&lt;(_xlfn.XLOOKUP(I110,'Funding Categories'!$A$3:$A$23,'Funding Categories'!$C$3:$C$23)-SUMIF('Early Budget'!$I:$I,I110,'Early Budget'!$H:$H)),E110*G110,IF(F110-(SUMIFS($F$6:F110,$I$6:I110,I110)-(_xlfn.XLOOKUP(I110,'Funding Categories'!$A$3:$A$23,'Funding Categories'!$C$3:$C$23)-SUMIF('Early Budget'!$I:$I,I110,'Early Budget'!$H:$H)))&lt;=0,"CAPPED OUT",F110-(SUMIFS($F$6:F110,$I$6:I110,I110)-(_xlfn.XLOOKUP(I110,'Funding Categories'!$A$3:$A$23,'Funding Categories'!$C$3:$C$23)-SUMIF('Early Budget'!$I:$I,I110,'Early Budget'!$H:$H))))),""))</f>
        <v/>
      </c>
      <c r="I110" s="177"/>
      <c r="J110" s="29"/>
      <c r="K110" s="29"/>
    </row>
    <row r="111" spans="1:11" x14ac:dyDescent="0.2">
      <c r="A111" s="29" t="str">
        <f>IF(OR(D111="",E111=""),"",COUNTA($E$6:$E111))</f>
        <v/>
      </c>
      <c r="B111" s="19"/>
      <c r="F111" s="22" t="str">
        <f t="shared" si="7"/>
        <v/>
      </c>
      <c r="G111" s="32" t="str">
        <f t="shared" si="8"/>
        <v/>
      </c>
      <c r="H111" s="23" t="str">
        <f>IF(I111="Not Approved",0,IFERROR(IF(SUMIFS($F$6:F111,$I$6:I111,I111)&lt;(_xlfn.XLOOKUP(I111,'Funding Categories'!$A$3:$A$23,'Funding Categories'!$C$3:$C$23)-SUMIF('Early Budget'!$I:$I,I111,'Early Budget'!$H:$H)),E111*G111,IF(F111-(SUMIFS($F$6:F111,$I$6:I111,I111)-(_xlfn.XLOOKUP(I111,'Funding Categories'!$A$3:$A$23,'Funding Categories'!$C$3:$C$23)-SUMIF('Early Budget'!$I:$I,I111,'Early Budget'!$H:$H)))&lt;=0,"CAPPED OUT",F111-(SUMIFS($F$6:F111,$I$6:I111,I111)-(_xlfn.XLOOKUP(I111,'Funding Categories'!$A$3:$A$23,'Funding Categories'!$C$3:$C$23)-SUMIF('Early Budget'!$I:$I,I111,'Early Budget'!$H:$H))))),""))</f>
        <v/>
      </c>
      <c r="I111" s="177"/>
      <c r="J111" s="29"/>
      <c r="K111" s="29"/>
    </row>
    <row r="112" spans="1:11" x14ac:dyDescent="0.2">
      <c r="A112" s="29" t="str">
        <f>IF(OR(D112="",E112=""),"",COUNTA($E$6:$E112))</f>
        <v/>
      </c>
      <c r="B112" s="19"/>
      <c r="F112" s="22" t="str">
        <f t="shared" si="7"/>
        <v/>
      </c>
      <c r="G112" s="32" t="str">
        <f t="shared" si="8"/>
        <v/>
      </c>
      <c r="H112" s="23" t="str">
        <f>IF(I112="Not Approved",0,IFERROR(IF(SUMIFS($F$6:F112,$I$6:I112,I112)&lt;(_xlfn.XLOOKUP(I112,'Funding Categories'!$A$3:$A$23,'Funding Categories'!$C$3:$C$23)-SUMIF('Early Budget'!$I:$I,I112,'Early Budget'!$H:$H)),E112*G112,IF(F112-(SUMIFS($F$6:F112,$I$6:I112,I112)-(_xlfn.XLOOKUP(I112,'Funding Categories'!$A$3:$A$23,'Funding Categories'!$C$3:$C$23)-SUMIF('Early Budget'!$I:$I,I112,'Early Budget'!$H:$H)))&lt;=0,"CAPPED OUT",F112-(SUMIFS($F$6:F112,$I$6:I112,I112)-(_xlfn.XLOOKUP(I112,'Funding Categories'!$A$3:$A$23,'Funding Categories'!$C$3:$C$23)-SUMIF('Early Budget'!$I:$I,I112,'Early Budget'!$H:$H))))),""))</f>
        <v/>
      </c>
      <c r="I112" s="177"/>
      <c r="J112" s="29"/>
      <c r="K112" s="29"/>
    </row>
    <row r="113" spans="1:11" x14ac:dyDescent="0.2">
      <c r="A113" s="29" t="str">
        <f>IF(OR(D113="",E113=""),"",COUNTA($E$6:$E113))</f>
        <v/>
      </c>
      <c r="B113" s="19"/>
      <c r="F113" s="22" t="str">
        <f t="shared" si="7"/>
        <v/>
      </c>
      <c r="G113" s="32" t="str">
        <f t="shared" si="8"/>
        <v/>
      </c>
      <c r="H113" s="23" t="str">
        <f>IF(I113="Not Approved",0,IFERROR(IF(SUMIFS($F$6:F113,$I$6:I113,I113)&lt;(_xlfn.XLOOKUP(I113,'Funding Categories'!$A$3:$A$23,'Funding Categories'!$C$3:$C$23)-SUMIF('Early Budget'!$I:$I,I113,'Early Budget'!$H:$H)),E113*G113,IF(F113-(SUMIFS($F$6:F113,$I$6:I113,I113)-(_xlfn.XLOOKUP(I113,'Funding Categories'!$A$3:$A$23,'Funding Categories'!$C$3:$C$23)-SUMIF('Early Budget'!$I:$I,I113,'Early Budget'!$H:$H)))&lt;=0,"CAPPED OUT",F113-(SUMIFS($F$6:F113,$I$6:I113,I113)-(_xlfn.XLOOKUP(I113,'Funding Categories'!$A$3:$A$23,'Funding Categories'!$C$3:$C$23)-SUMIF('Early Budget'!$I:$I,I113,'Early Budget'!$H:$H))))),""))</f>
        <v/>
      </c>
      <c r="I113" s="177"/>
      <c r="J113" s="29"/>
      <c r="K113" s="29"/>
    </row>
    <row r="114" spans="1:11" x14ac:dyDescent="0.2">
      <c r="A114" s="29" t="str">
        <f>IF(OR(D114="",E114=""),"",COUNTA($E$6:$E114))</f>
        <v/>
      </c>
      <c r="B114" s="19"/>
      <c r="F114" s="22" t="str">
        <f t="shared" si="7"/>
        <v/>
      </c>
      <c r="G114" s="32" t="str">
        <f t="shared" si="8"/>
        <v/>
      </c>
      <c r="H114" s="23" t="str">
        <f>IF(I114="Not Approved",0,IFERROR(IF(SUMIFS($F$6:F114,$I$6:I114,I114)&lt;(_xlfn.XLOOKUP(I114,'Funding Categories'!$A$3:$A$23,'Funding Categories'!$C$3:$C$23)-SUMIF('Early Budget'!$I:$I,I114,'Early Budget'!$H:$H)),E114*G114,IF(F114-(SUMIFS($F$6:F114,$I$6:I114,I114)-(_xlfn.XLOOKUP(I114,'Funding Categories'!$A$3:$A$23,'Funding Categories'!$C$3:$C$23)-SUMIF('Early Budget'!$I:$I,I114,'Early Budget'!$H:$H)))&lt;=0,"CAPPED OUT",F114-(SUMIFS($F$6:F114,$I$6:I114,I114)-(_xlfn.XLOOKUP(I114,'Funding Categories'!$A$3:$A$23,'Funding Categories'!$C$3:$C$23)-SUMIF('Early Budget'!$I:$I,I114,'Early Budget'!$H:$H))))),""))</f>
        <v/>
      </c>
      <c r="I114" s="177"/>
      <c r="J114" s="29"/>
      <c r="K114" s="29"/>
    </row>
    <row r="115" spans="1:11" x14ac:dyDescent="0.2">
      <c r="A115" s="29" t="str">
        <f>IF(OR(D115="",E115=""),"",COUNTA($E$6:$E115))</f>
        <v/>
      </c>
      <c r="B115" s="19"/>
      <c r="F115" s="22" t="str">
        <f t="shared" si="7"/>
        <v/>
      </c>
      <c r="G115" s="32" t="str">
        <f t="shared" si="8"/>
        <v/>
      </c>
      <c r="H115" s="23" t="str">
        <f>IF(I115="Not Approved",0,IFERROR(IF(SUMIFS($F$6:F115,$I$6:I115,I115)&lt;(_xlfn.XLOOKUP(I115,'Funding Categories'!$A$3:$A$23,'Funding Categories'!$C$3:$C$23)-SUMIF('Early Budget'!$I:$I,I115,'Early Budget'!$H:$H)),E115*G115,IF(F115-(SUMIFS($F$6:F115,$I$6:I115,I115)-(_xlfn.XLOOKUP(I115,'Funding Categories'!$A$3:$A$23,'Funding Categories'!$C$3:$C$23)-SUMIF('Early Budget'!$I:$I,I115,'Early Budget'!$H:$H)))&lt;=0,"CAPPED OUT",F115-(SUMIFS($F$6:F115,$I$6:I115,I115)-(_xlfn.XLOOKUP(I115,'Funding Categories'!$A$3:$A$23,'Funding Categories'!$C$3:$C$23)-SUMIF('Early Budget'!$I:$I,I115,'Early Budget'!$H:$H))))),""))</f>
        <v/>
      </c>
      <c r="I115" s="177"/>
      <c r="J115" s="29"/>
      <c r="K115" s="29"/>
    </row>
    <row r="116" spans="1:11" x14ac:dyDescent="0.2">
      <c r="A116" s="29" t="str">
        <f>IF(OR(D116="",E116=""),"",COUNTA($E$6:$E116))</f>
        <v/>
      </c>
      <c r="B116" s="19"/>
      <c r="F116" s="22" t="str">
        <f t="shared" si="7"/>
        <v/>
      </c>
      <c r="G116" s="32" t="str">
        <f t="shared" si="8"/>
        <v/>
      </c>
      <c r="H116" s="23" t="str">
        <f>IF(I116="Not Approved",0,IFERROR(IF(SUMIFS($F$6:F116,$I$6:I116,I116)&lt;(_xlfn.XLOOKUP(I116,'Funding Categories'!$A$3:$A$23,'Funding Categories'!$C$3:$C$23)-SUMIF('Early Budget'!$I:$I,I116,'Early Budget'!$H:$H)),E116*G116,IF(F116-(SUMIFS($F$6:F116,$I$6:I116,I116)-(_xlfn.XLOOKUP(I116,'Funding Categories'!$A$3:$A$23,'Funding Categories'!$C$3:$C$23)-SUMIF('Early Budget'!$I:$I,I116,'Early Budget'!$H:$H)))&lt;=0,"CAPPED OUT",F116-(SUMIFS($F$6:F116,$I$6:I116,I116)-(_xlfn.XLOOKUP(I116,'Funding Categories'!$A$3:$A$23,'Funding Categories'!$C$3:$C$23)-SUMIF('Early Budget'!$I:$I,I116,'Early Budget'!$H:$H))))),""))</f>
        <v/>
      </c>
      <c r="I116" s="177"/>
      <c r="J116" s="29"/>
      <c r="K116" s="29"/>
    </row>
    <row r="117" spans="1:11" x14ac:dyDescent="0.2">
      <c r="A117" s="29" t="str">
        <f>IF(OR(D117="",E117=""),"",COUNTA($E$6:$E117))</f>
        <v/>
      </c>
      <c r="B117" s="19"/>
      <c r="F117" s="22" t="str">
        <f t="shared" si="7"/>
        <v/>
      </c>
      <c r="G117" s="32" t="str">
        <f t="shared" si="8"/>
        <v/>
      </c>
      <c r="H117" s="23" t="str">
        <f>IF(I117="Not Approved",0,IFERROR(IF(SUMIFS($F$6:F117,$I$6:I117,I117)&lt;(_xlfn.XLOOKUP(I117,'Funding Categories'!$A$3:$A$23,'Funding Categories'!$C$3:$C$23)-SUMIF('Early Budget'!$I:$I,I117,'Early Budget'!$H:$H)),E117*G117,IF(F117-(SUMIFS($F$6:F117,$I$6:I117,I117)-(_xlfn.XLOOKUP(I117,'Funding Categories'!$A$3:$A$23,'Funding Categories'!$C$3:$C$23)-SUMIF('Early Budget'!$I:$I,I117,'Early Budget'!$H:$H)))&lt;=0,"CAPPED OUT",F117-(SUMIFS($F$6:F117,$I$6:I117,I117)-(_xlfn.XLOOKUP(I117,'Funding Categories'!$A$3:$A$23,'Funding Categories'!$C$3:$C$23)-SUMIF('Early Budget'!$I:$I,I117,'Early Budget'!$H:$H))))),""))</f>
        <v/>
      </c>
      <c r="I117" s="177"/>
      <c r="J117" s="29"/>
      <c r="K117" s="29"/>
    </row>
    <row r="118" spans="1:11" x14ac:dyDescent="0.2">
      <c r="A118" s="29" t="str">
        <f>IF(OR(D118="",E118=""),"",COUNTA($E$6:$E118))</f>
        <v/>
      </c>
      <c r="B118" s="19"/>
      <c r="F118" s="22" t="str">
        <f t="shared" si="7"/>
        <v/>
      </c>
      <c r="G118" s="32" t="str">
        <f t="shared" si="8"/>
        <v/>
      </c>
      <c r="H118" s="23" t="str">
        <f>IF(I118="Not Approved",0,IFERROR(IF(SUMIFS($F$6:F118,$I$6:I118,I118)&lt;(_xlfn.XLOOKUP(I118,'Funding Categories'!$A$3:$A$23,'Funding Categories'!$C$3:$C$23)-SUMIF('Early Budget'!$I:$I,I118,'Early Budget'!$H:$H)),E118*G118,IF(F118-(SUMIFS($F$6:F118,$I$6:I118,I118)-(_xlfn.XLOOKUP(I118,'Funding Categories'!$A$3:$A$23,'Funding Categories'!$C$3:$C$23)-SUMIF('Early Budget'!$I:$I,I118,'Early Budget'!$H:$H)))&lt;=0,"CAPPED OUT",F118-(SUMIFS($F$6:F118,$I$6:I118,I118)-(_xlfn.XLOOKUP(I118,'Funding Categories'!$A$3:$A$23,'Funding Categories'!$C$3:$C$23)-SUMIF('Early Budget'!$I:$I,I118,'Early Budget'!$H:$H))))),""))</f>
        <v/>
      </c>
      <c r="I118" s="177"/>
      <c r="J118" s="29"/>
      <c r="K118" s="29"/>
    </row>
    <row r="119" spans="1:11" x14ac:dyDescent="0.2">
      <c r="A119" s="29" t="str">
        <f>IF(OR(D119="",E119=""),"",COUNTA($E$6:$E119))</f>
        <v/>
      </c>
      <c r="B119" s="19"/>
      <c r="F119" s="22" t="str">
        <f t="shared" si="7"/>
        <v/>
      </c>
      <c r="G119" s="32" t="str">
        <f t="shared" si="8"/>
        <v/>
      </c>
      <c r="H119" s="23" t="str">
        <f>IF(I119="Not Approved",0,IFERROR(IF(SUMIFS($F$6:F119,$I$6:I119,I119)&lt;(_xlfn.XLOOKUP(I119,'Funding Categories'!$A$3:$A$23,'Funding Categories'!$C$3:$C$23)-SUMIF('Early Budget'!$I:$I,I119,'Early Budget'!$H:$H)),E119*G119,IF(F119-(SUMIFS($F$6:F119,$I$6:I119,I119)-(_xlfn.XLOOKUP(I119,'Funding Categories'!$A$3:$A$23,'Funding Categories'!$C$3:$C$23)-SUMIF('Early Budget'!$I:$I,I119,'Early Budget'!$H:$H)))&lt;=0,"CAPPED OUT",F119-(SUMIFS($F$6:F119,$I$6:I119,I119)-(_xlfn.XLOOKUP(I119,'Funding Categories'!$A$3:$A$23,'Funding Categories'!$C$3:$C$23)-SUMIF('Early Budget'!$I:$I,I119,'Early Budget'!$H:$H))))),""))</f>
        <v/>
      </c>
      <c r="I119" s="177"/>
      <c r="J119" s="29"/>
      <c r="K119" s="29"/>
    </row>
    <row r="120" spans="1:11" x14ac:dyDescent="0.2">
      <c r="A120" s="29" t="str">
        <f>IF(OR(D120="",E120=""),"",COUNTA($E$6:$E120))</f>
        <v/>
      </c>
      <c r="B120" s="19"/>
      <c r="F120" s="22" t="str">
        <f t="shared" si="7"/>
        <v/>
      </c>
      <c r="G120" s="32" t="str">
        <f t="shared" si="8"/>
        <v/>
      </c>
      <c r="H120" s="23" t="str">
        <f>IF(I120="Not Approved",0,IFERROR(IF(SUMIFS($F$6:F120,$I$6:I120,I120)&lt;(_xlfn.XLOOKUP(I120,'Funding Categories'!$A$3:$A$23,'Funding Categories'!$C$3:$C$23)-SUMIF('Early Budget'!$I:$I,I120,'Early Budget'!$H:$H)),E120*G120,IF(F120-(SUMIFS($F$6:F120,$I$6:I120,I120)-(_xlfn.XLOOKUP(I120,'Funding Categories'!$A$3:$A$23,'Funding Categories'!$C$3:$C$23)-SUMIF('Early Budget'!$I:$I,I120,'Early Budget'!$H:$H)))&lt;=0,"CAPPED OUT",F120-(SUMIFS($F$6:F120,$I$6:I120,I120)-(_xlfn.XLOOKUP(I120,'Funding Categories'!$A$3:$A$23,'Funding Categories'!$C$3:$C$23)-SUMIF('Early Budget'!$I:$I,I120,'Early Budget'!$H:$H))))),""))</f>
        <v/>
      </c>
      <c r="I120" s="177"/>
      <c r="J120" s="29"/>
      <c r="K120" s="29"/>
    </row>
    <row r="121" spans="1:11" x14ac:dyDescent="0.2">
      <c r="A121" s="29" t="str">
        <f>IF(OR(D121="",E121=""),"",COUNTA($E$6:$E121))</f>
        <v/>
      </c>
      <c r="B121" s="19"/>
      <c r="F121" s="22" t="str">
        <f t="shared" si="7"/>
        <v/>
      </c>
      <c r="G121" s="32" t="str">
        <f t="shared" si="8"/>
        <v/>
      </c>
      <c r="H121" s="23" t="str">
        <f>IF(I121="Not Approved",0,IFERROR(IF(SUMIFS($F$6:F121,$I$6:I121,I121)&lt;(_xlfn.XLOOKUP(I121,'Funding Categories'!$A$3:$A$23,'Funding Categories'!$C$3:$C$23)-SUMIF('Early Budget'!$I:$I,I121,'Early Budget'!$H:$H)),E121*G121,IF(F121-(SUMIFS($F$6:F121,$I$6:I121,I121)-(_xlfn.XLOOKUP(I121,'Funding Categories'!$A$3:$A$23,'Funding Categories'!$C$3:$C$23)-SUMIF('Early Budget'!$I:$I,I121,'Early Budget'!$H:$H)))&lt;=0,"CAPPED OUT",F121-(SUMIFS($F$6:F121,$I$6:I121,I121)-(_xlfn.XLOOKUP(I121,'Funding Categories'!$A$3:$A$23,'Funding Categories'!$C$3:$C$23)-SUMIF('Early Budget'!$I:$I,I121,'Early Budget'!$H:$H))))),""))</f>
        <v/>
      </c>
      <c r="I121" s="177"/>
      <c r="J121" s="29"/>
      <c r="K121" s="29"/>
    </row>
    <row r="122" spans="1:11" x14ac:dyDescent="0.2">
      <c r="A122" s="29" t="str">
        <f>IF(OR(D122="",E122=""),"",COUNTA($E$6:$E122))</f>
        <v/>
      </c>
      <c r="B122" s="19"/>
      <c r="F122" s="22" t="str">
        <f t="shared" si="7"/>
        <v/>
      </c>
      <c r="G122" s="32" t="str">
        <f t="shared" si="8"/>
        <v/>
      </c>
      <c r="H122" s="23" t="str">
        <f>IF(I122="Not Approved",0,IFERROR(IF(SUMIFS($F$6:F122,$I$6:I122,I122)&lt;(_xlfn.XLOOKUP(I122,'Funding Categories'!$A$3:$A$23,'Funding Categories'!$C$3:$C$23)-SUMIF('Early Budget'!$I:$I,I122,'Early Budget'!$H:$H)),E122*G122,IF(F122-(SUMIFS($F$6:F122,$I$6:I122,I122)-(_xlfn.XLOOKUP(I122,'Funding Categories'!$A$3:$A$23,'Funding Categories'!$C$3:$C$23)-SUMIF('Early Budget'!$I:$I,I122,'Early Budget'!$H:$H)))&lt;=0,"CAPPED OUT",F122-(SUMIFS($F$6:F122,$I$6:I122,I122)-(_xlfn.XLOOKUP(I122,'Funding Categories'!$A$3:$A$23,'Funding Categories'!$C$3:$C$23)-SUMIF('Early Budget'!$I:$I,I122,'Early Budget'!$H:$H))))),""))</f>
        <v/>
      </c>
      <c r="I122" s="177"/>
      <c r="J122" s="29"/>
      <c r="K122" s="29"/>
    </row>
    <row r="123" spans="1:11" x14ac:dyDescent="0.2">
      <c r="A123" s="29" t="str">
        <f>IF(OR(D123="",E123=""),"",COUNTA($E$6:$E123))</f>
        <v/>
      </c>
      <c r="B123" s="19"/>
      <c r="F123" s="22" t="str">
        <f t="shared" si="7"/>
        <v/>
      </c>
      <c r="G123" s="32" t="str">
        <f t="shared" si="8"/>
        <v/>
      </c>
      <c r="H123" s="23" t="str">
        <f>IF(I123="Not Approved",0,IFERROR(IF(SUMIFS($F$6:F123,$I$6:I123,I123)&lt;(_xlfn.XLOOKUP(I123,'Funding Categories'!$A$3:$A$23,'Funding Categories'!$C$3:$C$23)-SUMIF('Early Budget'!$I:$I,I123,'Early Budget'!$H:$H)),E123*G123,IF(F123-(SUMIFS($F$6:F123,$I$6:I123,I123)-(_xlfn.XLOOKUP(I123,'Funding Categories'!$A$3:$A$23,'Funding Categories'!$C$3:$C$23)-SUMIF('Early Budget'!$I:$I,I123,'Early Budget'!$H:$H)))&lt;=0,"CAPPED OUT",F123-(SUMIFS($F$6:F123,$I$6:I123,I123)-(_xlfn.XLOOKUP(I123,'Funding Categories'!$A$3:$A$23,'Funding Categories'!$C$3:$C$23)-SUMIF('Early Budget'!$I:$I,I123,'Early Budget'!$H:$H))))),""))</f>
        <v/>
      </c>
      <c r="I123" s="177"/>
      <c r="J123" s="29"/>
      <c r="K123" s="29"/>
    </row>
    <row r="124" spans="1:11" x14ac:dyDescent="0.2">
      <c r="A124" s="29" t="str">
        <f>IF(OR(D124="",E124=""),"",COUNTA($E$6:$E124))</f>
        <v/>
      </c>
      <c r="B124" s="19"/>
      <c r="F124" s="22" t="str">
        <f t="shared" si="7"/>
        <v/>
      </c>
      <c r="G124" s="32" t="str">
        <f t="shared" si="8"/>
        <v/>
      </c>
      <c r="H124" s="23" t="str">
        <f>IF(I124="Not Approved",0,IFERROR(IF(SUMIFS($F$6:F124,$I$6:I124,I124)&lt;(_xlfn.XLOOKUP(I124,'Funding Categories'!$A$3:$A$23,'Funding Categories'!$C$3:$C$23)-SUMIF('Early Budget'!$I:$I,I124,'Early Budget'!$H:$H)),E124*G124,IF(F124-(SUMIFS($F$6:F124,$I$6:I124,I124)-(_xlfn.XLOOKUP(I124,'Funding Categories'!$A$3:$A$23,'Funding Categories'!$C$3:$C$23)-SUMIF('Early Budget'!$I:$I,I124,'Early Budget'!$H:$H)))&lt;=0,"CAPPED OUT",F124-(SUMIFS($F$6:F124,$I$6:I124,I124)-(_xlfn.XLOOKUP(I124,'Funding Categories'!$A$3:$A$23,'Funding Categories'!$C$3:$C$23)-SUMIF('Early Budget'!$I:$I,I124,'Early Budget'!$H:$H))))),""))</f>
        <v/>
      </c>
      <c r="I124" s="177"/>
      <c r="J124" s="29"/>
      <c r="K124" s="29"/>
    </row>
    <row r="125" spans="1:11" x14ac:dyDescent="0.2">
      <c r="A125" s="29" t="str">
        <f>IF(OR(D125="",E125=""),"",COUNTA($E$6:$E125))</f>
        <v/>
      </c>
      <c r="B125" s="19"/>
      <c r="F125" s="22" t="str">
        <f t="shared" si="7"/>
        <v/>
      </c>
      <c r="G125" s="32" t="str">
        <f t="shared" si="8"/>
        <v/>
      </c>
      <c r="H125" s="23" t="str">
        <f>IF(I125="Not Approved",0,IFERROR(IF(SUMIFS($F$6:F125,$I$6:I125,I125)&lt;(_xlfn.XLOOKUP(I125,'Funding Categories'!$A$3:$A$23,'Funding Categories'!$C$3:$C$23)-SUMIF('Early Budget'!$I:$I,I125,'Early Budget'!$H:$H)),E125*G125,IF(F125-(SUMIFS($F$6:F125,$I$6:I125,I125)-(_xlfn.XLOOKUP(I125,'Funding Categories'!$A$3:$A$23,'Funding Categories'!$C$3:$C$23)-SUMIF('Early Budget'!$I:$I,I125,'Early Budget'!$H:$H)))&lt;=0,"CAPPED OUT",F125-(SUMIFS($F$6:F125,$I$6:I125,I125)-(_xlfn.XLOOKUP(I125,'Funding Categories'!$A$3:$A$23,'Funding Categories'!$C$3:$C$23)-SUMIF('Early Budget'!$I:$I,I125,'Early Budget'!$H:$H))))),""))</f>
        <v/>
      </c>
      <c r="I125" s="177"/>
      <c r="J125" s="29"/>
      <c r="K125" s="29"/>
    </row>
  </sheetData>
  <sheetProtection algorithmName="SHA-512" hashValue="/ccB1j1gIMHkTLdfET/+Ccwl9KgXSiHJUs9uuHNf2PG9oebLBRfT7I6AEGqJYAAc0GIDQa15MrfTs6URNG/xVg==" saltValue="H/6owIGPnwRkMVGNp+PapQ==" spinCount="100000" sheet="1" objects="1" scenarios="1" selectLockedCells="1"/>
  <mergeCells count="4">
    <mergeCell ref="A1:K1"/>
    <mergeCell ref="A2:K2"/>
    <mergeCell ref="A3:K3"/>
    <mergeCell ref="A4:K4"/>
  </mergeCells>
  <conditionalFormatting sqref="A3:K3">
    <cfRule type="beginsWith" dxfId="4" priority="1" operator="beginsWith" text="&lt;&lt;">
      <formula>LEFT(A3,LEN("&lt;&lt;"))="&lt;&lt;"</formula>
    </cfRule>
  </conditionalFormatting>
  <dataValidations count="7">
    <dataValidation type="list" allowBlank="1" showInputMessage="1" showErrorMessage="1" sqref="K6:K125" xr:uid="{00000000-0002-0000-0200-000000000000}">
      <formula1>"Yes, No"</formula1>
    </dataValidation>
    <dataValidation type="list" allowBlank="1" showInputMessage="1" showErrorMessage="1" sqref="J6:J125" xr:uid="{AC415696-63A8-463A-9802-B5F5819ED318}">
      <formula1>"1,2,3,4,5,6,7,8,9,10"</formula1>
    </dataValidation>
    <dataValidation type="custom" errorStyle="information" showErrorMessage="1" errorTitle="Guiding Principles" error="Please note that SAFAC will not review any Budget Request without the funds requesting organization's Guiding Principles stated on this Budget Request sheet." promptTitle="Guiding Principles" prompt="Please enter your organization's Guiding Principles first." sqref="B7:C125 D25:D125 E26:E125" xr:uid="{BFD18782-4CC4-634A-A2FF-35B99FE771BA}">
      <formula1>IF($A$3="&lt;&lt; Replace this text with your organization's Guiding Principles found on your organization's constitution, under Documents on Engage. &gt;&gt;",FALSE,TRUE)</formula1>
    </dataValidation>
    <dataValidation type="custom" errorStyle="information" showInputMessage="1" showErrorMessage="1" errorTitle="Guiding Principles" error="Please note that SAFAC will not review any Budget Request without the funds requesting organization's Guiding Principles stated on this Budget Request sheet." prompt="Please enter the name of the event for which you are requesting your item. Examples: GBMs, Homecoming, Ice Cream Social etc." sqref="B6" xr:uid="{67184FD7-D0E8-8E46-80D3-0CB6E47A1326}">
      <formula1>IF($A$3="&lt;&lt; Replace this text with your organization's Guiding Principles found on your organization's constitution, under Documents on Engage. &gt;&gt;",FALSE,TRUE)</formula1>
    </dataValidation>
    <dataValidation type="custom" errorStyle="information" showErrorMessage="1" errorTitle="Guiding Principlies" error="Please note that SAFAC will not review any Budget Request without the funds requesting organization's Guiding Principles stated on this Budget Request sheet." promptTitle="Guiding Principles" prompt="Please enter your organization's Guiding Principles first." sqref="D7:D24 E6:E25" xr:uid="{8268C655-C5C3-0F40-AF7F-DA3B5F699131}">
      <formula1>IF($A$3="&lt;&lt; Replace this text with your organization's Guiding Principles found on your organization's constitution, under Documents on Engage. &gt;&gt;",FALSE,TRUE)</formula1>
    </dataValidation>
    <dataValidation type="custom" errorStyle="information" showInputMessage="1" showErrorMessage="1" errorTitle="Guiding Principlies" error="Please note that SAFAC will not review any Budget Request without the funds requesting organization's Guiding Principles stated on this Budget Request sheet." prompt="The quantity you are requesting of your Requested Item. E.g. If the Amazon item is a bundle of 4 pencils for $4 and you want 8 pencils, you would enter 2." sqref="D6" xr:uid="{5924339E-D424-C94E-B38A-027AD61F84FC}">
      <formula1>IF($A$3="&lt;&lt; Replace this text with your organization's Guiding Principles found on your organization's constitution, under Documents on Engage. &gt;&gt;",FALSE,TRUE)</formula1>
    </dataValidation>
    <dataValidation type="custom" errorStyle="information" showInputMessage="1" showErrorMessage="1" errorTitle="Guiding Principlies" error="Please note that SAFAC will not review any Budget Request without the funds requesting organization's Guiding Principles stated on this Budget Request sheet." prompt="Please try to be as specific as possible, within sense and indicate if your item is a bundle of multiple units. E.g. If pencils were in a bundle of 4, please enter &quot;Pencils (x4)&quot;." sqref="C6" xr:uid="{D19515FF-A3FC-434D-9A77-E8968C28F4F9}">
      <formula1>IF($A$3="&lt;&lt; Replace this text with your organization's Guiding Principles found on your organization's constitution, under Documents on Engage. &gt;&gt;",FALSE,TRUE)</formula1>
    </dataValidation>
  </dataValidations>
  <pageMargins left="0.25" right="0.25" top="0.5" bottom="0.5" header="0.3" footer="0.3"/>
  <pageSetup scale="50" fitToHeight="0"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6B3C7AD4-C160-9044-8BAF-F2D85333364F}">
          <x14:formula1>
            <xm:f>Dropdown!$A$1:$A$20</xm:f>
          </x14:formula1>
          <xm:sqref>I6</xm:sqref>
        </x14:dataValidation>
        <x14:dataValidation type="list" allowBlank="1" showInputMessage="1" showErrorMessage="1" xr:uid="{F0947E1E-C1EE-4A2D-A806-98BD8DC3EEA1}">
          <x14:formula1>
            <xm:f>'Funding Categories'!$A$3:$A$23</xm:f>
          </x14:formula1>
          <xm:sqref>I7:I125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67629-2BCC-4D43-95FC-0167859E6559}">
  <sheetPr codeName="Sheet7">
    <tabColor theme="9" tint="0.79998168889431442"/>
    <pageSetUpPr fitToPage="1"/>
  </sheetPr>
  <dimension ref="A1:K125"/>
  <sheetViews>
    <sheetView zoomScale="114" zoomScaleNormal="123" workbookViewId="0">
      <selection activeCell="E10" sqref="E10"/>
    </sheetView>
  </sheetViews>
  <sheetFormatPr baseColWidth="10" defaultColWidth="0" defaultRowHeight="16" zeroHeight="1" x14ac:dyDescent="0.2"/>
  <cols>
    <col min="1" max="1" width="8.1640625" style="28" customWidth="1"/>
    <col min="2" max="2" width="21.6640625" style="28" customWidth="1"/>
    <col min="3" max="3" width="50.6640625" style="19" customWidth="1"/>
    <col min="4" max="4" width="12.6640625" style="18" customWidth="1"/>
    <col min="5" max="5" width="15.83203125" style="21" customWidth="1"/>
    <col min="6" max="6" width="13.33203125" style="22" customWidth="1"/>
    <col min="7" max="7" width="12.6640625" style="32" customWidth="1"/>
    <col min="8" max="8" width="15.6640625" style="23" bestFit="1" customWidth="1"/>
    <col min="9" max="9" width="25.1640625" style="178" customWidth="1"/>
    <col min="10" max="10" width="6.5" style="28" bestFit="1" customWidth="1"/>
    <col min="11" max="11" width="8.33203125" style="28" bestFit="1" customWidth="1"/>
    <col min="12" max="16384" width="10.83203125" style="1" hidden="1"/>
  </cols>
  <sheetData>
    <row r="1" spans="1:11" s="24" customFormat="1" ht="65" customHeight="1" x14ac:dyDescent="0.2">
      <c r="A1" s="213" t="str">
        <f>Cover!C5&amp;" - Regular 2 Budget Detail Sheet 2025-2026"</f>
        <v xml:space="preserve"> - Regular 2 Budget Detail Sheet 2025-2026</v>
      </c>
      <c r="B1" s="213"/>
      <c r="C1" s="213"/>
      <c r="D1" s="213"/>
      <c r="E1" s="213"/>
      <c r="F1" s="213"/>
      <c r="G1" s="213"/>
      <c r="H1" s="213"/>
      <c r="I1" s="213"/>
      <c r="J1" s="213"/>
      <c r="K1" s="213"/>
    </row>
    <row r="2" spans="1:11" s="25" customFormat="1" ht="25" customHeight="1" x14ac:dyDescent="0.2">
      <c r="A2" s="214" t="s">
        <v>3</v>
      </c>
      <c r="B2" s="214"/>
      <c r="C2" s="214"/>
      <c r="D2" s="214"/>
      <c r="E2" s="214"/>
      <c r="F2" s="214"/>
      <c r="G2" s="214"/>
      <c r="H2" s="214"/>
      <c r="I2" s="214"/>
      <c r="J2" s="214"/>
      <c r="K2" s="214"/>
    </row>
    <row r="3" spans="1:11" s="26" customFormat="1" ht="80" customHeight="1" x14ac:dyDescent="0.2">
      <c r="A3" s="215" t="s">
        <v>325</v>
      </c>
      <c r="B3" s="215"/>
      <c r="C3" s="215"/>
      <c r="D3" s="215"/>
      <c r="E3" s="215"/>
      <c r="F3" s="215"/>
      <c r="G3" s="215"/>
      <c r="H3" s="215"/>
      <c r="I3" s="215"/>
      <c r="J3" s="215"/>
      <c r="K3" s="215"/>
    </row>
    <row r="4" spans="1:11" s="30" customFormat="1" ht="25" customHeight="1" x14ac:dyDescent="0.2">
      <c r="A4" s="192" t="s">
        <v>12</v>
      </c>
      <c r="B4" s="192"/>
      <c r="C4" s="192"/>
      <c r="D4" s="192"/>
      <c r="E4" s="192"/>
      <c r="F4" s="192"/>
      <c r="G4" s="192"/>
      <c r="H4" s="192"/>
      <c r="I4" s="192"/>
      <c r="J4" s="192"/>
      <c r="K4" s="192"/>
    </row>
    <row r="5" spans="1:11" ht="40" customHeight="1" x14ac:dyDescent="0.2">
      <c r="A5" s="27" t="s">
        <v>6</v>
      </c>
      <c r="B5" s="10" t="s">
        <v>291</v>
      </c>
      <c r="C5" s="10" t="s">
        <v>288</v>
      </c>
      <c r="D5" s="9" t="s">
        <v>234</v>
      </c>
      <c r="E5" s="12" t="s">
        <v>235</v>
      </c>
      <c r="F5" s="13" t="s">
        <v>14</v>
      </c>
      <c r="G5" s="67" t="s">
        <v>236</v>
      </c>
      <c r="H5" s="66" t="s">
        <v>15</v>
      </c>
      <c r="I5" s="27" t="s">
        <v>5</v>
      </c>
      <c r="J5" s="27" t="s">
        <v>277</v>
      </c>
      <c r="K5" s="27" t="s">
        <v>24</v>
      </c>
    </row>
    <row r="6" spans="1:11" x14ac:dyDescent="0.2">
      <c r="A6" s="29" t="str">
        <f>IF(OR(D6="",E6=""),"",COUNTA($E$6:$E6))</f>
        <v/>
      </c>
      <c r="B6" s="19"/>
      <c r="F6" s="22" t="str">
        <f>IF(OR(D6="",E6=""),"",D6*E6)</f>
        <v/>
      </c>
      <c r="G6" s="32" t="str">
        <f t="shared" ref="G6:G37" si="0">IF(I6="","",IF(I6="Not Approved",0,IF(AND(I6="T-Shirts",D6&gt;TShirtsMaxQuant),TShirtsMaxQuant,D6)))</f>
        <v/>
      </c>
      <c r="H6" s="23" t="str">
        <f>IF(I6="Not Approved",0,IFERROR(IF(SUMIFS($F$6:F6,$I$6:I6,I6)&lt;(_xlfn.XLOOKUP(I6,'Funding Categories'!$A$3:$A$23,'Funding Categories'!$C$3:$C$23)-SUMIF('Early Budget'!$I:$I,I6,'Early Budget'!$H:$H)-SUMIF('Regular 1'!$I:$I,I6,'Regular 1'!$H:$H)),E6*G6,IF(F6-(SUMIFS($F$6:F6,$I$6:I6,I6)-(_xlfn.XLOOKUP(I6,'Funding Categories'!$A$3:$A$23,'Funding Categories'!$C$3:$C$23)-SUMIF('Early Budget'!$I:$I,I6,'Early Budget'!$H:$H)-SUMIF('Regular 1'!$I:$I,I6,'Regular 1'!$H:$H)))&lt;=0,"CAPPED OUT",F6-(SUMIFS($F$6:F6,$I$6:I6,I6)-(_xlfn.XLOOKUP(I6,'Funding Categories'!$A$3:$A$23,'Funding Categories'!$C$3:$C$23)-SUMIF('Early Budget'!$I:$I,I6,'Early Budget'!$H:$H)-SUMIF('Regular 1'!$I:$I,I6,'Regular 1'!$H:$H))))),""))</f>
        <v/>
      </c>
      <c r="I6" s="177"/>
      <c r="J6" s="29"/>
      <c r="K6" s="29"/>
    </row>
    <row r="7" spans="1:11" x14ac:dyDescent="0.2">
      <c r="A7" s="29" t="str">
        <f>IF(OR(D7="",E7=""),"",COUNTA($E$6:$E7))</f>
        <v/>
      </c>
      <c r="B7" s="19"/>
      <c r="F7" s="22" t="str">
        <f t="shared" ref="F7:F37" si="1">IF(OR(D7="",E7=""),"",D7*E7)</f>
        <v/>
      </c>
      <c r="G7" s="32" t="str">
        <f t="shared" si="0"/>
        <v/>
      </c>
      <c r="H7" s="23" t="str">
        <f>IF(I7="Not Approved",0,IFERROR(IF(SUMIFS($F$6:F7,$I$6:I7,I7)&lt;(_xlfn.XLOOKUP(I7,'Funding Categories'!$A$3:$A$23,'Funding Categories'!$C$3:$C$23)-SUMIF('Early Budget'!$I:$I,I7,'Early Budget'!$H:$H)-SUMIF('Regular 1'!$I:$I,I7,'Regular 1'!$H:$H)),E7*G7,IF(F7-(SUMIFS($F$6:F7,$I$6:I7,I7)-(_xlfn.XLOOKUP(I7,'Funding Categories'!$A$3:$A$23,'Funding Categories'!$C$3:$C$23)-SUMIF('Early Budget'!$I:$I,I7,'Early Budget'!$H:$H)-SUMIF('Regular 1'!$I:$I,I7,'Regular 1'!$H:$H)))&lt;=0,"CAPPED OUT",F7-(SUMIFS($F$6:F7,$I$6:I7,I7)-(_xlfn.XLOOKUP(I7,'Funding Categories'!$A$3:$A$23,'Funding Categories'!$C$3:$C$23)-SUMIF('Early Budget'!$I:$I,I7,'Early Budget'!$H:$H)-SUMIF('Regular 1'!$I:$I,I7,'Regular 1'!$H:$H))))),""))</f>
        <v/>
      </c>
      <c r="I7" s="177"/>
      <c r="J7" s="29"/>
      <c r="K7" s="29"/>
    </row>
    <row r="8" spans="1:11" x14ac:dyDescent="0.2">
      <c r="A8" s="29" t="str">
        <f>IF(OR(D8="",E8=""),"",COUNTA($E$6:$E8))</f>
        <v/>
      </c>
      <c r="B8" s="19"/>
      <c r="F8" s="22" t="str">
        <f t="shared" si="1"/>
        <v/>
      </c>
      <c r="G8" s="32" t="str">
        <f t="shared" si="0"/>
        <v/>
      </c>
      <c r="H8" s="23" t="str">
        <f>IF(I8="Not Approved",0,IFERROR(IF(SUMIFS($F$6:F8,$I$6:I8,I8)&lt;(_xlfn.XLOOKUP(I8,'Funding Categories'!$A$3:$A$23,'Funding Categories'!$C$3:$C$23)-SUMIF('Early Budget'!$I:$I,I8,'Early Budget'!$H:$H)-SUMIF('Regular 1'!$I:$I,I8,'Regular 1'!$H:$H)),E8*G8,IF(F8-(SUMIFS($F$6:F8,$I$6:I8,I8)-(_xlfn.XLOOKUP(I8,'Funding Categories'!$A$3:$A$23,'Funding Categories'!$C$3:$C$23)-SUMIF('Early Budget'!$I:$I,I8,'Early Budget'!$H:$H)-SUMIF('Regular 1'!$I:$I,I8,'Regular 1'!$H:$H)))&lt;=0,"CAPPED OUT",F8-(SUMIFS($F$6:F8,$I$6:I8,I8)-(_xlfn.XLOOKUP(I8,'Funding Categories'!$A$3:$A$23,'Funding Categories'!$C$3:$C$23)-SUMIF('Early Budget'!$I:$I,I8,'Early Budget'!$H:$H)-SUMIF('Regular 1'!$I:$I,I8,'Regular 1'!$H:$H))))),""))</f>
        <v/>
      </c>
      <c r="I8" s="177"/>
      <c r="J8" s="29"/>
      <c r="K8" s="29"/>
    </row>
    <row r="9" spans="1:11" x14ac:dyDescent="0.2">
      <c r="A9" s="29" t="str">
        <f>IF(OR(D9="",E9=""),"",COUNTA($E$6:$E9))</f>
        <v/>
      </c>
      <c r="B9" s="19"/>
      <c r="F9" s="22" t="str">
        <f t="shared" si="1"/>
        <v/>
      </c>
      <c r="G9" s="32" t="str">
        <f t="shared" si="0"/>
        <v/>
      </c>
      <c r="H9" s="23" t="str">
        <f>IF(I9="Not Approved",0,IFERROR(IF(SUMIFS($F$6:F9,$I$6:I9,I9)&lt;(_xlfn.XLOOKUP(I9,'Funding Categories'!$A$3:$A$23,'Funding Categories'!$C$3:$C$23)-SUMIF('Early Budget'!$I:$I,I9,'Early Budget'!$H:$H)-SUMIF('Regular 1'!$I:$I,I9,'Regular 1'!$H:$H)),E9*G9,IF(F9-(SUMIFS($F$6:F9,$I$6:I9,I9)-(_xlfn.XLOOKUP(I9,'Funding Categories'!$A$3:$A$23,'Funding Categories'!$C$3:$C$23)-SUMIF('Early Budget'!$I:$I,I9,'Early Budget'!$H:$H)-SUMIF('Regular 1'!$I:$I,I9,'Regular 1'!$H:$H)))&lt;=0,"CAPPED OUT",F9-(SUMIFS($F$6:F9,$I$6:I9,I9)-(_xlfn.XLOOKUP(I9,'Funding Categories'!$A$3:$A$23,'Funding Categories'!$C$3:$C$23)-SUMIF('Early Budget'!$I:$I,I9,'Early Budget'!$H:$H)-SUMIF('Regular 1'!$I:$I,I9,'Regular 1'!$H:$H))))),""))</f>
        <v/>
      </c>
      <c r="I9" s="177"/>
      <c r="J9" s="29"/>
      <c r="K9" s="29"/>
    </row>
    <row r="10" spans="1:11" x14ac:dyDescent="0.2">
      <c r="A10" s="29" t="str">
        <f>IF(OR(D10="",E10=""),"",COUNTA($E$6:$E10))</f>
        <v/>
      </c>
      <c r="B10" s="19"/>
      <c r="F10" s="22" t="str">
        <f>IF(OR(D10="",E10=""),"",D10*E10)</f>
        <v/>
      </c>
      <c r="G10" s="32" t="str">
        <f>IF(I10="","",IF(I10="Not Approved",0,IF(AND(I10="T-Shirts",D10&gt;TShirtsMaxQuant),TShirtsMaxQuant,D10)))</f>
        <v/>
      </c>
      <c r="H10" s="23" t="str">
        <f>IF(I10="Not Approved",0,IFERROR(IF(SUMIFS($F$6:F10,$I$6:I10,I10)&lt;(_xlfn.XLOOKUP(I10,'Funding Categories'!$A$3:$A$23,'Funding Categories'!$C$3:$C$23)-SUMIF('Early Budget'!$I:$I,I10,'Early Budget'!$H:$H)-SUMIF('Regular 1'!$I:$I,I10,'Regular 1'!$H:$H)),E10*G10,IF(F10-(SUMIFS($F$6:F10,$I$6:I10,I10)-(_xlfn.XLOOKUP(I10,'Funding Categories'!$A$3:$A$23,'Funding Categories'!$C$3:$C$23)-SUMIF('Early Budget'!$I:$I,I10,'Early Budget'!$H:$H)-SUMIF('Regular 1'!$I:$I,I10,'Regular 1'!$H:$H)))&lt;=0,"CAPPED OUT",F10-(SUMIFS($F$6:F10,$I$6:I10,I10)-(_xlfn.XLOOKUP(I10,'Funding Categories'!$A$3:$A$23,'Funding Categories'!$C$3:$C$23)-SUMIF('Early Budget'!$I:$I,I10,'Early Budget'!$H:$H)-SUMIF('Regular 1'!$I:$I,I10,'Regular 1'!$H:$H))))),""))</f>
        <v/>
      </c>
      <c r="I10" s="177"/>
      <c r="J10" s="29"/>
      <c r="K10" s="29"/>
    </row>
    <row r="11" spans="1:11" x14ac:dyDescent="0.2">
      <c r="A11" s="29" t="str">
        <f>IF(OR(D11="",E11=""),"",COUNTA($E$6:$E11))</f>
        <v/>
      </c>
      <c r="B11" s="19"/>
      <c r="F11" s="22" t="str">
        <f t="shared" si="1"/>
        <v/>
      </c>
      <c r="G11" s="32" t="str">
        <f t="shared" si="0"/>
        <v/>
      </c>
      <c r="H11" s="23" t="str">
        <f>IF(I11="Not Approved",0,IFERROR(IF(SUMIFS($F$6:F11,$I$6:I11,I11)&lt;(_xlfn.XLOOKUP(I11,'Funding Categories'!$A$3:$A$23,'Funding Categories'!$C$3:$C$23)-SUMIF('Early Budget'!$I:$I,I11,'Early Budget'!$H:$H)-SUMIF('Regular 1'!$I:$I,I11,'Regular 1'!$H:$H)),E11*G11,IF(F11-(SUMIFS($F$6:F11,$I$6:I11,I11)-(_xlfn.XLOOKUP(I11,'Funding Categories'!$A$3:$A$23,'Funding Categories'!$C$3:$C$23)-SUMIF('Early Budget'!$I:$I,I11,'Early Budget'!$H:$H)-SUMIF('Regular 1'!$I:$I,I11,'Regular 1'!$H:$H)))&lt;=0,"CAPPED OUT",F11-(SUMIFS($F$6:F11,$I$6:I11,I11)-(_xlfn.XLOOKUP(I11,'Funding Categories'!$A$3:$A$23,'Funding Categories'!$C$3:$C$23)-SUMIF('Early Budget'!$I:$I,I11,'Early Budget'!$H:$H)-SUMIF('Regular 1'!$I:$I,I11,'Regular 1'!$H:$H))))),""))</f>
        <v/>
      </c>
      <c r="I11" s="177"/>
      <c r="J11" s="29"/>
      <c r="K11" s="29"/>
    </row>
    <row r="12" spans="1:11" x14ac:dyDescent="0.2">
      <c r="A12" s="29" t="str">
        <f>IF(OR(D12="",E12=""),"",COUNTA($E$6:$E12))</f>
        <v/>
      </c>
      <c r="B12" s="19"/>
      <c r="F12" s="22" t="str">
        <f t="shared" si="1"/>
        <v/>
      </c>
      <c r="G12" s="32" t="str">
        <f t="shared" si="0"/>
        <v/>
      </c>
      <c r="H12" s="23" t="str">
        <f>IF(I12="Not Approved",0,IFERROR(IF(SUMIFS($F$6:F12,$I$6:I12,I12)&lt;(_xlfn.XLOOKUP(I12,'Funding Categories'!$A$3:$A$23,'Funding Categories'!$C$3:$C$23)-SUMIF('Early Budget'!$I:$I,I12,'Early Budget'!$H:$H)-SUMIF('Regular 1'!$I:$I,I12,'Regular 1'!$H:$H)),E12*G12,IF(F12-(SUMIFS($F$6:F12,$I$6:I12,I12)-(_xlfn.XLOOKUP(I12,'Funding Categories'!$A$3:$A$23,'Funding Categories'!$C$3:$C$23)-SUMIF('Early Budget'!$I:$I,I12,'Early Budget'!$H:$H)-SUMIF('Regular 1'!$I:$I,I12,'Regular 1'!$H:$H)))&lt;=0,"CAPPED OUT",F12-(SUMIFS($F$6:F12,$I$6:I12,I12)-(_xlfn.XLOOKUP(I12,'Funding Categories'!$A$3:$A$23,'Funding Categories'!$C$3:$C$23)-SUMIF('Early Budget'!$I:$I,I12,'Early Budget'!$H:$H)-SUMIF('Regular 1'!$I:$I,I12,'Regular 1'!$H:$H))))),""))</f>
        <v/>
      </c>
      <c r="I12" s="177"/>
      <c r="J12" s="29"/>
      <c r="K12" s="29"/>
    </row>
    <row r="13" spans="1:11" x14ac:dyDescent="0.2">
      <c r="A13" s="29" t="str">
        <f>IF(OR(D13="",E13=""),"",COUNTA($E$6:$E13))</f>
        <v/>
      </c>
      <c r="B13" s="19"/>
      <c r="F13" s="22" t="str">
        <f>IF(OR(D13="",E13=""),"",D13*E13)</f>
        <v/>
      </c>
      <c r="G13" s="32" t="str">
        <f>IF(I13="","",IF(I13="Not Approved",0,IF(AND(I13="T-Shirts",D13&gt;TShirtsMaxQuant),TShirtsMaxQuant,D13)))</f>
        <v/>
      </c>
      <c r="H13" s="23" t="str">
        <f>IF(I13="Not Approved",0,IFERROR(IF(SUMIFS($F$6:F13,$I$6:I13,I13)&lt;(_xlfn.XLOOKUP(I13,'Funding Categories'!$A$3:$A$23,'Funding Categories'!$C$3:$C$23)-SUMIF('Early Budget'!$I:$I,I13,'Early Budget'!$H:$H)-SUMIF('Regular 1'!$I:$I,I13,'Regular 1'!$H:$H)),E13*G13,IF(F13-(SUMIFS($F$6:F13,$I$6:I13,I13)-(_xlfn.XLOOKUP(I13,'Funding Categories'!$A$3:$A$23,'Funding Categories'!$C$3:$C$23)-SUMIF('Early Budget'!$I:$I,I13,'Early Budget'!$H:$H)-SUMIF('Regular 1'!$I:$I,I13,'Regular 1'!$H:$H)))&lt;=0,"CAPPED OUT",F13-(SUMIFS($F$6:F13,$I$6:I13,I13)-(_xlfn.XLOOKUP(I13,'Funding Categories'!$A$3:$A$23,'Funding Categories'!$C$3:$C$23)-SUMIF('Early Budget'!$I:$I,I13,'Early Budget'!$H:$H)-SUMIF('Regular 1'!$I:$I,I13,'Regular 1'!$H:$H))))),""))</f>
        <v/>
      </c>
      <c r="I13" s="177"/>
      <c r="J13" s="29"/>
      <c r="K13" s="29"/>
    </row>
    <row r="14" spans="1:11" x14ac:dyDescent="0.2">
      <c r="A14" s="29" t="str">
        <f>IF(OR(D14="",E14=""),"",COUNTA($E$6:$E14))</f>
        <v/>
      </c>
      <c r="B14" s="19"/>
      <c r="F14" s="22" t="str">
        <f t="shared" si="1"/>
        <v/>
      </c>
      <c r="G14" s="32" t="str">
        <f t="shared" si="0"/>
        <v/>
      </c>
      <c r="H14" s="23" t="str">
        <f>IF(I14="Not Approved",0,IFERROR(IF(SUMIFS($F$6:F14,$I$6:I14,I14)&lt;(_xlfn.XLOOKUP(I14,'Funding Categories'!$A$3:$A$23,'Funding Categories'!$C$3:$C$23)-SUMIF('Early Budget'!$I:$I,I14,'Early Budget'!$H:$H)-SUMIF('Regular 1'!$I:$I,I14,'Regular 1'!$H:$H)),E14*G14,IF(F14-(SUMIFS($F$6:F14,$I$6:I14,I14)-(_xlfn.XLOOKUP(I14,'Funding Categories'!$A$3:$A$23,'Funding Categories'!$C$3:$C$23)-SUMIF('Early Budget'!$I:$I,I14,'Early Budget'!$H:$H)-SUMIF('Regular 1'!$I:$I,I14,'Regular 1'!$H:$H)))&lt;=0,"CAPPED OUT",F14-(SUMIFS($F$6:F14,$I$6:I14,I14)-(_xlfn.XLOOKUP(I14,'Funding Categories'!$A$3:$A$23,'Funding Categories'!$C$3:$C$23)-SUMIF('Early Budget'!$I:$I,I14,'Early Budget'!$H:$H)-SUMIF('Regular 1'!$I:$I,I14,'Regular 1'!$H:$H))))),""))</f>
        <v/>
      </c>
      <c r="I14" s="177"/>
      <c r="J14" s="29"/>
      <c r="K14" s="29"/>
    </row>
    <row r="15" spans="1:11" x14ac:dyDescent="0.2">
      <c r="A15" s="29" t="str">
        <f>IF(OR(D15="",E15=""),"",COUNTA($E$6:$E15))</f>
        <v/>
      </c>
      <c r="B15" s="19"/>
      <c r="F15" s="22" t="str">
        <f t="shared" si="1"/>
        <v/>
      </c>
      <c r="G15" s="32" t="str">
        <f t="shared" si="0"/>
        <v/>
      </c>
      <c r="H15" s="23" t="str">
        <f>IF(I15="Not Approved",0,IFERROR(IF(SUMIFS($F$6:F15,$I$6:I15,I15)&lt;(_xlfn.XLOOKUP(I15,'Funding Categories'!$A$3:$A$23,'Funding Categories'!$C$3:$C$23)-SUMIF('Early Budget'!$I:$I,I15,'Early Budget'!$H:$H)-SUMIF('Regular 1'!$I:$I,I15,'Regular 1'!$H:$H)),E15*G15,IF(F15-(SUMIFS($F$6:F15,$I$6:I15,I15)-(_xlfn.XLOOKUP(I15,'Funding Categories'!$A$3:$A$23,'Funding Categories'!$C$3:$C$23)-SUMIF('Early Budget'!$I:$I,I15,'Early Budget'!$H:$H)-SUMIF('Regular 1'!$I:$I,I15,'Regular 1'!$H:$H)))&lt;=0,"CAPPED OUT",F15-(SUMIFS($F$6:F15,$I$6:I15,I15)-(_xlfn.XLOOKUP(I15,'Funding Categories'!$A$3:$A$23,'Funding Categories'!$C$3:$C$23)-SUMIF('Early Budget'!$I:$I,I15,'Early Budget'!$H:$H)-SUMIF('Regular 1'!$I:$I,I15,'Regular 1'!$H:$H))))),""))</f>
        <v/>
      </c>
      <c r="I15" s="177"/>
      <c r="J15" s="29"/>
      <c r="K15" s="29"/>
    </row>
    <row r="16" spans="1:11" x14ac:dyDescent="0.2">
      <c r="A16" s="29" t="str">
        <f>IF(OR(D16="",E16=""),"",COUNTA($E$6:$E16))</f>
        <v/>
      </c>
      <c r="B16" s="19"/>
      <c r="F16" s="22" t="str">
        <f t="shared" si="1"/>
        <v/>
      </c>
      <c r="G16" s="32" t="str">
        <f t="shared" si="0"/>
        <v/>
      </c>
      <c r="H16" s="23" t="str">
        <f>IF(I16="Not Approved",0,IFERROR(IF(SUMIFS($F$6:F16,$I$6:I16,I16)&lt;(_xlfn.XLOOKUP(I16,'Funding Categories'!$A$3:$A$23,'Funding Categories'!$C$3:$C$23)-SUMIF('Early Budget'!$I:$I,I16,'Early Budget'!$H:$H)-SUMIF('Regular 1'!$I:$I,I16,'Regular 1'!$H:$H)),E16*G16,IF(F16-(SUMIFS($F$6:F16,$I$6:I16,I16)-(_xlfn.XLOOKUP(I16,'Funding Categories'!$A$3:$A$23,'Funding Categories'!$C$3:$C$23)-SUMIF('Early Budget'!$I:$I,I16,'Early Budget'!$H:$H)-SUMIF('Regular 1'!$I:$I,I16,'Regular 1'!$H:$H)))&lt;=0,"CAPPED OUT",F16-(SUMIFS($F$6:F16,$I$6:I16,I16)-(_xlfn.XLOOKUP(I16,'Funding Categories'!$A$3:$A$23,'Funding Categories'!$C$3:$C$23)-SUMIF('Early Budget'!$I:$I,I16,'Early Budget'!$H:$H)-SUMIF('Regular 1'!$I:$I,I16,'Regular 1'!$H:$H))))),""))</f>
        <v/>
      </c>
      <c r="I16" s="177"/>
      <c r="J16" s="29"/>
      <c r="K16" s="29"/>
    </row>
    <row r="17" spans="1:11" x14ac:dyDescent="0.2">
      <c r="A17" s="29" t="str">
        <f>IF(OR(D17="",E17=""),"",COUNTA($E$6:$E17))</f>
        <v/>
      </c>
      <c r="B17" s="19"/>
      <c r="F17" s="22" t="str">
        <f t="shared" si="1"/>
        <v/>
      </c>
      <c r="G17" s="32" t="str">
        <f t="shared" si="0"/>
        <v/>
      </c>
      <c r="H17" s="23" t="str">
        <f>IF(I17="Not Approved",0,IFERROR(IF(SUMIFS($F$6:F17,$I$6:I17,I17)&lt;(_xlfn.XLOOKUP(I17,'Funding Categories'!$A$3:$A$23,'Funding Categories'!$C$3:$C$23)-SUMIF('Early Budget'!$I:$I,I17,'Early Budget'!$H:$H)-SUMIF('Regular 1'!$I:$I,I17,'Regular 1'!$H:$H)),E17*G17,IF(F17-(SUMIFS($F$6:F17,$I$6:I17,I17)-(_xlfn.XLOOKUP(I17,'Funding Categories'!$A$3:$A$23,'Funding Categories'!$C$3:$C$23)-SUMIF('Early Budget'!$I:$I,I17,'Early Budget'!$H:$H)-SUMIF('Regular 1'!$I:$I,I17,'Regular 1'!$H:$H)))&lt;=0,"CAPPED OUT",F17-(SUMIFS($F$6:F17,$I$6:I17,I17)-(_xlfn.XLOOKUP(I17,'Funding Categories'!$A$3:$A$23,'Funding Categories'!$C$3:$C$23)-SUMIF('Early Budget'!$I:$I,I17,'Early Budget'!$H:$H)-SUMIF('Regular 1'!$I:$I,I17,'Regular 1'!$H:$H))))),""))</f>
        <v/>
      </c>
      <c r="I17" s="177"/>
      <c r="J17" s="29"/>
      <c r="K17" s="29"/>
    </row>
    <row r="18" spans="1:11" x14ac:dyDescent="0.2">
      <c r="A18" s="29" t="str">
        <f>IF(OR(D18="",E18=""),"",COUNTA($E$6:$E18))</f>
        <v/>
      </c>
      <c r="B18" s="19"/>
      <c r="F18" s="22" t="str">
        <f t="shared" si="1"/>
        <v/>
      </c>
      <c r="G18" s="32" t="str">
        <f t="shared" si="0"/>
        <v/>
      </c>
      <c r="H18" s="23" t="str">
        <f>IF(I18="Not Approved",0,IFERROR(IF(SUMIFS($F$6:F18,$I$6:I18,I18)&lt;(_xlfn.XLOOKUP(I18,'Funding Categories'!$A$3:$A$23,'Funding Categories'!$C$3:$C$23)-SUMIF('Early Budget'!$I:$I,I18,'Early Budget'!$H:$H)-SUMIF('Regular 1'!$I:$I,I18,'Regular 1'!$H:$H)),E18*G18,IF(F18-(SUMIFS($F$6:F18,$I$6:I18,I18)-(_xlfn.XLOOKUP(I18,'Funding Categories'!$A$3:$A$23,'Funding Categories'!$C$3:$C$23)-SUMIF('Early Budget'!$I:$I,I18,'Early Budget'!$H:$H)-SUMIF('Regular 1'!$I:$I,I18,'Regular 1'!$H:$H)))&lt;=0,"CAPPED OUT",F18-(SUMIFS($F$6:F18,$I$6:I18,I18)-(_xlfn.XLOOKUP(I18,'Funding Categories'!$A$3:$A$23,'Funding Categories'!$C$3:$C$23)-SUMIF('Early Budget'!$I:$I,I18,'Early Budget'!$H:$H)-SUMIF('Regular 1'!$I:$I,I18,'Regular 1'!$H:$H))))),""))</f>
        <v/>
      </c>
      <c r="I18" s="177"/>
      <c r="J18" s="29"/>
      <c r="K18" s="29"/>
    </row>
    <row r="19" spans="1:11" x14ac:dyDescent="0.2">
      <c r="A19" s="29" t="str">
        <f>IF(OR(D19="",E19=""),"",COUNTA($E$6:$E19))</f>
        <v/>
      </c>
      <c r="B19" s="19"/>
      <c r="F19" s="22" t="str">
        <f t="shared" si="1"/>
        <v/>
      </c>
      <c r="G19" s="32" t="str">
        <f t="shared" si="0"/>
        <v/>
      </c>
      <c r="H19" s="23" t="str">
        <f>IF(I19="Not Approved",0,IFERROR(IF(SUMIFS($F$6:F19,$I$6:I19,I19)&lt;(_xlfn.XLOOKUP(I19,'Funding Categories'!$A$3:$A$23,'Funding Categories'!$C$3:$C$23)-SUMIF('Early Budget'!$I:$I,I19,'Early Budget'!$H:$H)-SUMIF('Regular 1'!$I:$I,I19,'Regular 1'!$H:$H)),E19*G19,IF(F19-(SUMIFS($F$6:F19,$I$6:I19,I19)-(_xlfn.XLOOKUP(I19,'Funding Categories'!$A$3:$A$23,'Funding Categories'!$C$3:$C$23)-SUMIF('Early Budget'!$I:$I,I19,'Early Budget'!$H:$H)-SUMIF('Regular 1'!$I:$I,I19,'Regular 1'!$H:$H)))&lt;=0,"CAPPED OUT",F19-(SUMIFS($F$6:F19,$I$6:I19,I19)-(_xlfn.XLOOKUP(I19,'Funding Categories'!$A$3:$A$23,'Funding Categories'!$C$3:$C$23)-SUMIF('Early Budget'!$I:$I,I19,'Early Budget'!$H:$H)-SUMIF('Regular 1'!$I:$I,I19,'Regular 1'!$H:$H))))),""))</f>
        <v/>
      </c>
      <c r="I19" s="177"/>
      <c r="J19" s="29"/>
      <c r="K19" s="29"/>
    </row>
    <row r="20" spans="1:11" x14ac:dyDescent="0.2">
      <c r="A20" s="29" t="str">
        <f>IF(OR(D20="",E20=""),"",COUNTA($E$6:$E20))</f>
        <v/>
      </c>
      <c r="B20" s="19"/>
      <c r="F20" s="22" t="str">
        <f t="shared" si="1"/>
        <v/>
      </c>
      <c r="G20" s="32" t="str">
        <f t="shared" si="0"/>
        <v/>
      </c>
      <c r="H20" s="23" t="str">
        <f>IF(I20="Not Approved",0,IFERROR(IF(SUMIFS($F$6:F20,$I$6:I20,I20)&lt;(_xlfn.XLOOKUP(I20,'Funding Categories'!$A$3:$A$23,'Funding Categories'!$C$3:$C$23)-SUMIF('Early Budget'!$I:$I,I20,'Early Budget'!$H:$H)-SUMIF('Regular 1'!$I:$I,I20,'Regular 1'!$H:$H)),E20*G20,IF(F20-(SUMIFS($F$6:F20,$I$6:I20,I20)-(_xlfn.XLOOKUP(I20,'Funding Categories'!$A$3:$A$23,'Funding Categories'!$C$3:$C$23)-SUMIF('Early Budget'!$I:$I,I20,'Early Budget'!$H:$H)-SUMIF('Regular 1'!$I:$I,I20,'Regular 1'!$H:$H)))&lt;=0,"CAPPED OUT",F20-(SUMIFS($F$6:F20,$I$6:I20,I20)-(_xlfn.XLOOKUP(I20,'Funding Categories'!$A$3:$A$23,'Funding Categories'!$C$3:$C$23)-SUMIF('Early Budget'!$I:$I,I20,'Early Budget'!$H:$H)-SUMIF('Regular 1'!$I:$I,I20,'Regular 1'!$H:$H))))),""))</f>
        <v/>
      </c>
      <c r="I20" s="177"/>
      <c r="J20" s="29"/>
      <c r="K20" s="29"/>
    </row>
    <row r="21" spans="1:11" x14ac:dyDescent="0.2">
      <c r="A21" s="29" t="str">
        <f>IF(OR(D21="",E21=""),"",COUNTA($E$6:$E21))</f>
        <v/>
      </c>
      <c r="B21" s="19"/>
      <c r="F21" s="22" t="str">
        <f t="shared" si="1"/>
        <v/>
      </c>
      <c r="G21" s="32" t="str">
        <f t="shared" si="0"/>
        <v/>
      </c>
      <c r="H21" s="23" t="str">
        <f>IF(I21="Not Approved",0,IFERROR(IF(SUMIFS($F$6:F21,$I$6:I21,I21)&lt;(_xlfn.XLOOKUP(I21,'Funding Categories'!$A$3:$A$23,'Funding Categories'!$C$3:$C$23)-SUMIF('Early Budget'!$I:$I,I21,'Early Budget'!$H:$H)-SUMIF('Regular 1'!$I:$I,I21,'Regular 1'!$H:$H)),E21*G21,IF(F21-(SUMIFS($F$6:F21,$I$6:I21,I21)-(_xlfn.XLOOKUP(I21,'Funding Categories'!$A$3:$A$23,'Funding Categories'!$C$3:$C$23)-SUMIF('Early Budget'!$I:$I,I21,'Early Budget'!$H:$H)-SUMIF('Regular 1'!$I:$I,I21,'Regular 1'!$H:$H)))&lt;=0,"CAPPED OUT",F21-(SUMIFS($F$6:F21,$I$6:I21,I21)-(_xlfn.XLOOKUP(I21,'Funding Categories'!$A$3:$A$23,'Funding Categories'!$C$3:$C$23)-SUMIF('Early Budget'!$I:$I,I21,'Early Budget'!$H:$H)-SUMIF('Regular 1'!$I:$I,I21,'Regular 1'!$H:$H))))),""))</f>
        <v/>
      </c>
      <c r="I21" s="177"/>
      <c r="J21" s="29"/>
      <c r="K21" s="29"/>
    </row>
    <row r="22" spans="1:11" x14ac:dyDescent="0.2">
      <c r="A22" s="29" t="str">
        <f>IF(OR(D22="",E22=""),"",COUNTA($E$6:$E22))</f>
        <v/>
      </c>
      <c r="B22" s="19"/>
      <c r="F22" s="22" t="str">
        <f t="shared" si="1"/>
        <v/>
      </c>
      <c r="G22" s="32" t="str">
        <f t="shared" si="0"/>
        <v/>
      </c>
      <c r="H22" s="23" t="str">
        <f>IF(I22="Not Approved",0,IFERROR(IF(SUMIFS($F$6:F22,$I$6:I22,I22)&lt;(_xlfn.XLOOKUP(I22,'Funding Categories'!$A$3:$A$23,'Funding Categories'!$C$3:$C$23)-SUMIF('Early Budget'!$I:$I,I22,'Early Budget'!$H:$H)-SUMIF('Regular 1'!$I:$I,I22,'Regular 1'!$H:$H)),E22*G22,IF(F22-(SUMIFS($F$6:F22,$I$6:I22,I22)-(_xlfn.XLOOKUP(I22,'Funding Categories'!$A$3:$A$23,'Funding Categories'!$C$3:$C$23)-SUMIF('Early Budget'!$I:$I,I22,'Early Budget'!$H:$H)-SUMIF('Regular 1'!$I:$I,I22,'Regular 1'!$H:$H)))&lt;=0,"CAPPED OUT",F22-(SUMIFS($F$6:F22,$I$6:I22,I22)-(_xlfn.XLOOKUP(I22,'Funding Categories'!$A$3:$A$23,'Funding Categories'!$C$3:$C$23)-SUMIF('Early Budget'!$I:$I,I22,'Early Budget'!$H:$H)-SUMIF('Regular 1'!$I:$I,I22,'Regular 1'!$H:$H))))),""))</f>
        <v/>
      </c>
      <c r="I22" s="177"/>
      <c r="J22" s="29"/>
      <c r="K22" s="29"/>
    </row>
    <row r="23" spans="1:11" x14ac:dyDescent="0.2">
      <c r="A23" s="29" t="str">
        <f>IF(OR(D23="",E23=""),"",COUNTA($E$6:$E23))</f>
        <v/>
      </c>
      <c r="B23" s="19"/>
      <c r="F23" s="22" t="str">
        <f t="shared" si="1"/>
        <v/>
      </c>
      <c r="G23" s="32" t="str">
        <f t="shared" si="0"/>
        <v/>
      </c>
      <c r="H23" s="23" t="str">
        <f>IF(I23="Not Approved",0,IFERROR(IF(SUMIFS($F$6:F23,$I$6:I23,I23)&lt;(_xlfn.XLOOKUP(I23,'Funding Categories'!$A$3:$A$23,'Funding Categories'!$C$3:$C$23)-SUMIF('Early Budget'!$I:$I,I23,'Early Budget'!$H:$H)-SUMIF('Regular 1'!$I:$I,I23,'Regular 1'!$H:$H)),E23*G23,IF(F23-(SUMIFS($F$6:F23,$I$6:I23,I23)-(_xlfn.XLOOKUP(I23,'Funding Categories'!$A$3:$A$23,'Funding Categories'!$C$3:$C$23)-SUMIF('Early Budget'!$I:$I,I23,'Early Budget'!$H:$H)-SUMIF('Regular 1'!$I:$I,I23,'Regular 1'!$H:$H)))&lt;=0,"CAPPED OUT",F23-(SUMIFS($F$6:F23,$I$6:I23,I23)-(_xlfn.XLOOKUP(I23,'Funding Categories'!$A$3:$A$23,'Funding Categories'!$C$3:$C$23)-SUMIF('Early Budget'!$I:$I,I23,'Early Budget'!$H:$H)-SUMIF('Regular 1'!$I:$I,I23,'Regular 1'!$H:$H))))),""))</f>
        <v/>
      </c>
      <c r="I23" s="177"/>
      <c r="J23" s="29"/>
      <c r="K23" s="29"/>
    </row>
    <row r="24" spans="1:11" x14ac:dyDescent="0.2">
      <c r="A24" s="29" t="str">
        <f>IF(OR(D24="",E24=""),"",COUNTA($E$6:$E24))</f>
        <v/>
      </c>
      <c r="B24" s="19"/>
      <c r="F24" s="22" t="str">
        <f t="shared" si="1"/>
        <v/>
      </c>
      <c r="G24" s="32" t="str">
        <f t="shared" si="0"/>
        <v/>
      </c>
      <c r="H24" s="23" t="str">
        <f>IF(I24="Not Approved",0,IFERROR(IF(SUMIFS($F$6:F24,$I$6:I24,I24)&lt;(_xlfn.XLOOKUP(I24,'Funding Categories'!$A$3:$A$23,'Funding Categories'!$C$3:$C$23)-SUMIF('Early Budget'!$I:$I,I24,'Early Budget'!$H:$H)-SUMIF('Regular 1'!$I:$I,I24,'Regular 1'!$H:$H)),E24*G24,IF(F24-(SUMIFS($F$6:F24,$I$6:I24,I24)-(_xlfn.XLOOKUP(I24,'Funding Categories'!$A$3:$A$23,'Funding Categories'!$C$3:$C$23)-SUMIF('Early Budget'!$I:$I,I24,'Early Budget'!$H:$H)-SUMIF('Regular 1'!$I:$I,I24,'Regular 1'!$H:$H)))&lt;=0,"CAPPED OUT",F24-(SUMIFS($F$6:F24,$I$6:I24,I24)-(_xlfn.XLOOKUP(I24,'Funding Categories'!$A$3:$A$23,'Funding Categories'!$C$3:$C$23)-SUMIF('Early Budget'!$I:$I,I24,'Early Budget'!$H:$H)-SUMIF('Regular 1'!$I:$I,I24,'Regular 1'!$H:$H))))),""))</f>
        <v/>
      </c>
      <c r="I24" s="177"/>
      <c r="J24" s="29"/>
      <c r="K24" s="29"/>
    </row>
    <row r="25" spans="1:11" x14ac:dyDescent="0.2">
      <c r="A25" s="29" t="str">
        <f>IF(OR(D25="",E25=""),"",COUNTA($E$6:$E25))</f>
        <v/>
      </c>
      <c r="B25" s="19"/>
      <c r="F25" s="22" t="str">
        <f t="shared" si="1"/>
        <v/>
      </c>
      <c r="G25" s="32" t="str">
        <f t="shared" si="0"/>
        <v/>
      </c>
      <c r="H25" s="23" t="str">
        <f>IF(I25="Not Approved",0,IFERROR(IF(SUMIFS($F$6:F25,$I$6:I25,I25)&lt;(_xlfn.XLOOKUP(I25,'Funding Categories'!$A$3:$A$23,'Funding Categories'!$C$3:$C$23)-SUMIF('Early Budget'!$I:$I,I25,'Early Budget'!$H:$H)-SUMIF('Regular 1'!$I:$I,I25,'Regular 1'!$H:$H)),E25*G25,IF(F25-(SUMIFS($F$6:F25,$I$6:I25,I25)-(_xlfn.XLOOKUP(I25,'Funding Categories'!$A$3:$A$23,'Funding Categories'!$C$3:$C$23)-SUMIF('Early Budget'!$I:$I,I25,'Early Budget'!$H:$H)-SUMIF('Regular 1'!$I:$I,I25,'Regular 1'!$H:$H)))&lt;=0,"CAPPED OUT",F25-(SUMIFS($F$6:F25,$I$6:I25,I25)-(_xlfn.XLOOKUP(I25,'Funding Categories'!$A$3:$A$23,'Funding Categories'!$C$3:$C$23)-SUMIF('Early Budget'!$I:$I,I25,'Early Budget'!$H:$H)-SUMIF('Regular 1'!$I:$I,I25,'Regular 1'!$H:$H))))),""))</f>
        <v/>
      </c>
      <c r="I25" s="177"/>
      <c r="J25" s="29"/>
      <c r="K25" s="29"/>
    </row>
    <row r="26" spans="1:11" x14ac:dyDescent="0.2">
      <c r="A26" s="29" t="str">
        <f>IF(OR(D26="",E26=""),"",COUNTA($E$6:$E26))</f>
        <v/>
      </c>
      <c r="B26" s="19"/>
      <c r="F26" s="22" t="str">
        <f t="shared" si="1"/>
        <v/>
      </c>
      <c r="G26" s="32" t="str">
        <f t="shared" si="0"/>
        <v/>
      </c>
      <c r="H26" s="23" t="str">
        <f>IF(I26="Not Approved",0,IFERROR(IF(SUMIFS($F$6:F26,$I$6:I26,I26)&lt;(_xlfn.XLOOKUP(I26,'Funding Categories'!$A$3:$A$23,'Funding Categories'!$C$3:$C$23)-SUMIF('Early Budget'!$I:$I,I26,'Early Budget'!$H:$H)-SUMIF('Regular 1'!$I:$I,I26,'Regular 1'!$H:$H)),E26*G26,IF(F26-(SUMIFS($F$6:F26,$I$6:I26,I26)-(_xlfn.XLOOKUP(I26,'Funding Categories'!$A$3:$A$23,'Funding Categories'!$C$3:$C$23)-SUMIF('Early Budget'!$I:$I,I26,'Early Budget'!$H:$H)-SUMIF('Regular 1'!$I:$I,I26,'Regular 1'!$H:$H)))&lt;=0,"CAPPED OUT",F26-(SUMIFS($F$6:F26,$I$6:I26,I26)-(_xlfn.XLOOKUP(I26,'Funding Categories'!$A$3:$A$23,'Funding Categories'!$C$3:$C$23)-SUMIF('Early Budget'!$I:$I,I26,'Early Budget'!$H:$H)-SUMIF('Regular 1'!$I:$I,I26,'Regular 1'!$H:$H))))),""))</f>
        <v/>
      </c>
      <c r="I26" s="177"/>
      <c r="J26" s="29"/>
      <c r="K26" s="29"/>
    </row>
    <row r="27" spans="1:11" x14ac:dyDescent="0.2">
      <c r="A27" s="29" t="str">
        <f>IF(OR(D27="",E27=""),"",COUNTA($E$6:$E27))</f>
        <v/>
      </c>
      <c r="B27" s="19"/>
      <c r="F27" s="22" t="str">
        <f t="shared" si="1"/>
        <v/>
      </c>
      <c r="G27" s="32" t="str">
        <f t="shared" si="0"/>
        <v/>
      </c>
      <c r="H27" s="23" t="str">
        <f>IF(I27="Not Approved",0,IFERROR(IF(SUMIFS($F$6:F27,$I$6:I27,I27)&lt;(_xlfn.XLOOKUP(I27,'Funding Categories'!$A$3:$A$23,'Funding Categories'!$C$3:$C$23)-SUMIF('Early Budget'!$I:$I,I27,'Early Budget'!$H:$H)-SUMIF('Regular 1'!$I:$I,I27,'Regular 1'!$H:$H)),E27*G27,IF(F27-(SUMIFS($F$6:F27,$I$6:I27,I27)-(_xlfn.XLOOKUP(I27,'Funding Categories'!$A$3:$A$23,'Funding Categories'!$C$3:$C$23)-SUMIF('Early Budget'!$I:$I,I27,'Early Budget'!$H:$H)-SUMIF('Regular 1'!$I:$I,I27,'Regular 1'!$H:$H)))&lt;=0,"CAPPED OUT",F27-(SUMIFS($F$6:F27,$I$6:I27,I27)-(_xlfn.XLOOKUP(I27,'Funding Categories'!$A$3:$A$23,'Funding Categories'!$C$3:$C$23)-SUMIF('Early Budget'!$I:$I,I27,'Early Budget'!$H:$H)-SUMIF('Regular 1'!$I:$I,I27,'Regular 1'!$H:$H))))),""))</f>
        <v/>
      </c>
      <c r="I27" s="177"/>
      <c r="J27" s="29"/>
      <c r="K27" s="29"/>
    </row>
    <row r="28" spans="1:11" x14ac:dyDescent="0.2">
      <c r="A28" s="29" t="str">
        <f>IF(OR(D28="",E28=""),"",COUNTA($E$6:$E28))</f>
        <v/>
      </c>
      <c r="B28" s="19"/>
      <c r="F28" s="22" t="str">
        <f t="shared" si="1"/>
        <v/>
      </c>
      <c r="G28" s="32" t="str">
        <f t="shared" si="0"/>
        <v/>
      </c>
      <c r="H28" s="23" t="str">
        <f>IF(I28="Not Approved",0,IFERROR(IF(SUMIFS($F$6:F28,$I$6:I28,I28)&lt;(_xlfn.XLOOKUP(I28,'Funding Categories'!$A$3:$A$23,'Funding Categories'!$C$3:$C$23)-SUMIF('Early Budget'!$I:$I,I28,'Early Budget'!$H:$H)-SUMIF('Regular 1'!$I:$I,I28,'Regular 1'!$H:$H)),E28*G28,IF(F28-(SUMIFS($F$6:F28,$I$6:I28,I28)-(_xlfn.XLOOKUP(I28,'Funding Categories'!$A$3:$A$23,'Funding Categories'!$C$3:$C$23)-SUMIF('Early Budget'!$I:$I,I28,'Early Budget'!$H:$H)-SUMIF('Regular 1'!$I:$I,I28,'Regular 1'!$H:$H)))&lt;=0,"CAPPED OUT",F28-(SUMIFS($F$6:F28,$I$6:I28,I28)-(_xlfn.XLOOKUP(I28,'Funding Categories'!$A$3:$A$23,'Funding Categories'!$C$3:$C$23)-SUMIF('Early Budget'!$I:$I,I28,'Early Budget'!$H:$H)-SUMIF('Regular 1'!$I:$I,I28,'Regular 1'!$H:$H))))),""))</f>
        <v/>
      </c>
      <c r="I28" s="177"/>
      <c r="J28" s="29"/>
      <c r="K28" s="29"/>
    </row>
    <row r="29" spans="1:11" x14ac:dyDescent="0.2">
      <c r="A29" s="29" t="str">
        <f>IF(OR(D29="",E29=""),"",COUNTA($E$6:$E29))</f>
        <v/>
      </c>
      <c r="B29" s="19"/>
      <c r="F29" s="22" t="str">
        <f t="shared" si="1"/>
        <v/>
      </c>
      <c r="G29" s="32" t="str">
        <f t="shared" si="0"/>
        <v/>
      </c>
      <c r="H29" s="23" t="str">
        <f>IF(I29="Not Approved",0,IFERROR(IF(SUMIFS($F$6:F29,$I$6:I29,I29)&lt;(_xlfn.XLOOKUP(I29,'Funding Categories'!$A$3:$A$23,'Funding Categories'!$C$3:$C$23)-SUMIF('Early Budget'!$I:$I,I29,'Early Budget'!$H:$H)-SUMIF('Regular 1'!$I:$I,I29,'Regular 1'!$H:$H)),E29*G29,IF(F29-(SUMIFS($F$6:F29,$I$6:I29,I29)-(_xlfn.XLOOKUP(I29,'Funding Categories'!$A$3:$A$23,'Funding Categories'!$C$3:$C$23)-SUMIF('Early Budget'!$I:$I,I29,'Early Budget'!$H:$H)-SUMIF('Regular 1'!$I:$I,I29,'Regular 1'!$H:$H)))&lt;=0,"CAPPED OUT",F29-(SUMIFS($F$6:F29,$I$6:I29,I29)-(_xlfn.XLOOKUP(I29,'Funding Categories'!$A$3:$A$23,'Funding Categories'!$C$3:$C$23)-SUMIF('Early Budget'!$I:$I,I29,'Early Budget'!$H:$H)-SUMIF('Regular 1'!$I:$I,I29,'Regular 1'!$H:$H))))),""))</f>
        <v/>
      </c>
      <c r="I29" s="177"/>
      <c r="J29" s="29"/>
      <c r="K29" s="29"/>
    </row>
    <row r="30" spans="1:11" x14ac:dyDescent="0.2">
      <c r="A30" s="29" t="str">
        <f>IF(OR(D30="",E30=""),"",COUNTA($E$6:$E30))</f>
        <v/>
      </c>
      <c r="B30" s="19"/>
      <c r="F30" s="22" t="str">
        <f t="shared" si="1"/>
        <v/>
      </c>
      <c r="G30" s="32" t="str">
        <f t="shared" si="0"/>
        <v/>
      </c>
      <c r="H30" s="23" t="str">
        <f>IF(I30="Not Approved",0,IFERROR(IF(SUMIFS($F$6:F30,$I$6:I30,I30)&lt;(_xlfn.XLOOKUP(I30,'Funding Categories'!$A$3:$A$23,'Funding Categories'!$C$3:$C$23)-SUMIF('Early Budget'!$I:$I,I30,'Early Budget'!$H:$H)-SUMIF('Regular 1'!$I:$I,I30,'Regular 1'!$H:$H)),E30*G30,IF(F30-(SUMIFS($F$6:F30,$I$6:I30,I30)-(_xlfn.XLOOKUP(I30,'Funding Categories'!$A$3:$A$23,'Funding Categories'!$C$3:$C$23)-SUMIF('Early Budget'!$I:$I,I30,'Early Budget'!$H:$H)-SUMIF('Regular 1'!$I:$I,I30,'Regular 1'!$H:$H)))&lt;=0,"CAPPED OUT",F30-(SUMIFS($F$6:F30,$I$6:I30,I30)-(_xlfn.XLOOKUP(I30,'Funding Categories'!$A$3:$A$23,'Funding Categories'!$C$3:$C$23)-SUMIF('Early Budget'!$I:$I,I30,'Early Budget'!$H:$H)-SUMIF('Regular 1'!$I:$I,I30,'Regular 1'!$H:$H))))),""))</f>
        <v/>
      </c>
      <c r="I30" s="177"/>
      <c r="J30" s="29"/>
      <c r="K30" s="29"/>
    </row>
    <row r="31" spans="1:11" x14ac:dyDescent="0.2">
      <c r="A31" s="29" t="str">
        <f>IF(OR(D31="",E31=""),"",COUNTA($E$6:$E31))</f>
        <v/>
      </c>
      <c r="B31" s="19"/>
      <c r="F31" s="22" t="str">
        <f t="shared" si="1"/>
        <v/>
      </c>
      <c r="G31" s="32" t="str">
        <f t="shared" si="0"/>
        <v/>
      </c>
      <c r="H31" s="23" t="str">
        <f>IF(I31="Not Approved",0,IFERROR(IF(SUMIFS($F$6:F31,$I$6:I31,I31)&lt;(_xlfn.XLOOKUP(I31,'Funding Categories'!$A$3:$A$23,'Funding Categories'!$C$3:$C$23)-SUMIF('Early Budget'!$I:$I,I31,'Early Budget'!$H:$H)-SUMIF('Regular 1'!$I:$I,I31,'Regular 1'!$H:$H)),E31*G31,IF(F31-(SUMIFS($F$6:F31,$I$6:I31,I31)-(_xlfn.XLOOKUP(I31,'Funding Categories'!$A$3:$A$23,'Funding Categories'!$C$3:$C$23)-SUMIF('Early Budget'!$I:$I,I31,'Early Budget'!$H:$H)-SUMIF('Regular 1'!$I:$I,I31,'Regular 1'!$H:$H)))&lt;=0,"CAPPED OUT",F31-(SUMIFS($F$6:F31,$I$6:I31,I31)-(_xlfn.XLOOKUP(I31,'Funding Categories'!$A$3:$A$23,'Funding Categories'!$C$3:$C$23)-SUMIF('Early Budget'!$I:$I,I31,'Early Budget'!$H:$H)-SUMIF('Regular 1'!$I:$I,I31,'Regular 1'!$H:$H))))),""))</f>
        <v/>
      </c>
      <c r="I31" s="177"/>
      <c r="J31" s="29"/>
      <c r="K31" s="29"/>
    </row>
    <row r="32" spans="1:11" x14ac:dyDescent="0.2">
      <c r="A32" s="29" t="str">
        <f>IF(OR(D32="",E32=""),"",COUNTA($E$6:$E32))</f>
        <v/>
      </c>
      <c r="B32" s="19"/>
      <c r="F32" s="22" t="str">
        <f t="shared" si="1"/>
        <v/>
      </c>
      <c r="G32" s="32" t="str">
        <f t="shared" si="0"/>
        <v/>
      </c>
      <c r="H32" s="23" t="str">
        <f>IF(I32="Not Approved",0,IFERROR(IF(SUMIFS($F$6:F32,$I$6:I32,I32)&lt;(_xlfn.XLOOKUP(I32,'Funding Categories'!$A$3:$A$23,'Funding Categories'!$C$3:$C$23)-SUMIF('Early Budget'!$I:$I,I32,'Early Budget'!$H:$H)-SUMIF('Regular 1'!$I:$I,I32,'Regular 1'!$H:$H)),E32*G32,IF(F32-(SUMIFS($F$6:F32,$I$6:I32,I32)-(_xlfn.XLOOKUP(I32,'Funding Categories'!$A$3:$A$23,'Funding Categories'!$C$3:$C$23)-SUMIF('Early Budget'!$I:$I,I32,'Early Budget'!$H:$H)-SUMIF('Regular 1'!$I:$I,I32,'Regular 1'!$H:$H)))&lt;=0,"CAPPED OUT",F32-(SUMIFS($F$6:F32,$I$6:I32,I32)-(_xlfn.XLOOKUP(I32,'Funding Categories'!$A$3:$A$23,'Funding Categories'!$C$3:$C$23)-SUMIF('Early Budget'!$I:$I,I32,'Early Budget'!$H:$H)-SUMIF('Regular 1'!$I:$I,I32,'Regular 1'!$H:$H))))),""))</f>
        <v/>
      </c>
      <c r="I32" s="177"/>
      <c r="J32" s="29"/>
      <c r="K32" s="29"/>
    </row>
    <row r="33" spans="1:11" x14ac:dyDescent="0.2">
      <c r="A33" s="29" t="str">
        <f>IF(OR(D33="",E33=""),"",COUNTA($E$6:$E33))</f>
        <v/>
      </c>
      <c r="B33" s="19"/>
      <c r="F33" s="22" t="str">
        <f t="shared" si="1"/>
        <v/>
      </c>
      <c r="G33" s="32" t="str">
        <f t="shared" si="0"/>
        <v/>
      </c>
      <c r="H33" s="23" t="str">
        <f>IF(I33="Not Approved",0,IFERROR(IF(SUMIFS($F$6:F33,$I$6:I33,I33)&lt;(_xlfn.XLOOKUP(I33,'Funding Categories'!$A$3:$A$23,'Funding Categories'!$C$3:$C$23)-SUMIF('Early Budget'!$I:$I,I33,'Early Budget'!$H:$H)-SUMIF('Regular 1'!$I:$I,I33,'Regular 1'!$H:$H)),E33*G33,IF(F33-(SUMIFS($F$6:F33,$I$6:I33,I33)-(_xlfn.XLOOKUP(I33,'Funding Categories'!$A$3:$A$23,'Funding Categories'!$C$3:$C$23)-SUMIF('Early Budget'!$I:$I,I33,'Early Budget'!$H:$H)-SUMIF('Regular 1'!$I:$I,I33,'Regular 1'!$H:$H)))&lt;=0,"CAPPED OUT",F33-(SUMIFS($F$6:F33,$I$6:I33,I33)-(_xlfn.XLOOKUP(I33,'Funding Categories'!$A$3:$A$23,'Funding Categories'!$C$3:$C$23)-SUMIF('Early Budget'!$I:$I,I33,'Early Budget'!$H:$H)-SUMIF('Regular 1'!$I:$I,I33,'Regular 1'!$H:$H))))),""))</f>
        <v/>
      </c>
      <c r="I33" s="177"/>
      <c r="J33" s="29"/>
      <c r="K33" s="29"/>
    </row>
    <row r="34" spans="1:11" x14ac:dyDescent="0.2">
      <c r="A34" s="29" t="str">
        <f>IF(OR(D34="",E34=""),"",COUNTA($E$6:$E34))</f>
        <v/>
      </c>
      <c r="B34" s="19"/>
      <c r="F34" s="22" t="str">
        <f t="shared" si="1"/>
        <v/>
      </c>
      <c r="G34" s="32" t="str">
        <f t="shared" si="0"/>
        <v/>
      </c>
      <c r="H34" s="23" t="str">
        <f>IF(I34="Not Approved",0,IFERROR(IF(SUMIFS($F$6:F34,$I$6:I34,I34)&lt;(_xlfn.XLOOKUP(I34,'Funding Categories'!$A$3:$A$23,'Funding Categories'!$C$3:$C$23)-SUMIF('Early Budget'!$I:$I,I34,'Early Budget'!$H:$H)-SUMIF('Regular 1'!$I:$I,I34,'Regular 1'!$H:$H)),E34*G34,IF(F34-(SUMIFS($F$6:F34,$I$6:I34,I34)-(_xlfn.XLOOKUP(I34,'Funding Categories'!$A$3:$A$23,'Funding Categories'!$C$3:$C$23)-SUMIF('Early Budget'!$I:$I,I34,'Early Budget'!$H:$H)-SUMIF('Regular 1'!$I:$I,I34,'Regular 1'!$H:$H)))&lt;=0,"CAPPED OUT",F34-(SUMIFS($F$6:F34,$I$6:I34,I34)-(_xlfn.XLOOKUP(I34,'Funding Categories'!$A$3:$A$23,'Funding Categories'!$C$3:$C$23)-SUMIF('Early Budget'!$I:$I,I34,'Early Budget'!$H:$H)-SUMIF('Regular 1'!$I:$I,I34,'Regular 1'!$H:$H))))),""))</f>
        <v/>
      </c>
      <c r="I34" s="177"/>
      <c r="J34" s="29"/>
      <c r="K34" s="29"/>
    </row>
    <row r="35" spans="1:11" x14ac:dyDescent="0.2">
      <c r="A35" s="29" t="str">
        <f>IF(OR(D35="",E35=""),"",COUNTA($E$6:$E35))</f>
        <v/>
      </c>
      <c r="B35" s="19"/>
      <c r="F35" s="22" t="str">
        <f t="shared" si="1"/>
        <v/>
      </c>
      <c r="G35" s="32" t="str">
        <f t="shared" si="0"/>
        <v/>
      </c>
      <c r="H35" s="23" t="str">
        <f>IF(I35="Not Approved",0,IFERROR(IF(SUMIFS($F$6:F35,$I$6:I35,I35)&lt;(_xlfn.XLOOKUP(I35,'Funding Categories'!$A$3:$A$23,'Funding Categories'!$C$3:$C$23)-SUMIF('Early Budget'!$I:$I,I35,'Early Budget'!$H:$H)-SUMIF('Regular 1'!$I:$I,I35,'Regular 1'!$H:$H)),E35*G35,IF(F35-(SUMIFS($F$6:F35,$I$6:I35,I35)-(_xlfn.XLOOKUP(I35,'Funding Categories'!$A$3:$A$23,'Funding Categories'!$C$3:$C$23)-SUMIF('Early Budget'!$I:$I,I35,'Early Budget'!$H:$H)-SUMIF('Regular 1'!$I:$I,I35,'Regular 1'!$H:$H)))&lt;=0,"CAPPED OUT",F35-(SUMIFS($F$6:F35,$I$6:I35,I35)-(_xlfn.XLOOKUP(I35,'Funding Categories'!$A$3:$A$23,'Funding Categories'!$C$3:$C$23)-SUMIF('Early Budget'!$I:$I,I35,'Early Budget'!$H:$H)-SUMIF('Regular 1'!$I:$I,I35,'Regular 1'!$H:$H))))),""))</f>
        <v/>
      </c>
      <c r="I35" s="177"/>
      <c r="J35" s="29"/>
      <c r="K35" s="29"/>
    </row>
    <row r="36" spans="1:11" x14ac:dyDescent="0.2">
      <c r="A36" s="29" t="str">
        <f>IF(OR(D36="",E36=""),"",COUNTA($E$6:$E36))</f>
        <v/>
      </c>
      <c r="B36" s="19"/>
      <c r="F36" s="22" t="str">
        <f t="shared" si="1"/>
        <v/>
      </c>
      <c r="G36" s="32" t="str">
        <f t="shared" si="0"/>
        <v/>
      </c>
      <c r="H36" s="23" t="str">
        <f>IF(I36="Not Approved",0,IFERROR(IF(SUMIFS($F$6:F36,$I$6:I36,I36)&lt;(_xlfn.XLOOKUP(I36,'Funding Categories'!$A$3:$A$23,'Funding Categories'!$C$3:$C$23)-SUMIF('Early Budget'!$I:$I,I36,'Early Budget'!$H:$H)-SUMIF('Regular 1'!$I:$I,I36,'Regular 1'!$H:$H)),E36*G36,IF(F36-(SUMIFS($F$6:F36,$I$6:I36,I36)-(_xlfn.XLOOKUP(I36,'Funding Categories'!$A$3:$A$23,'Funding Categories'!$C$3:$C$23)-SUMIF('Early Budget'!$I:$I,I36,'Early Budget'!$H:$H)-SUMIF('Regular 1'!$I:$I,I36,'Regular 1'!$H:$H)))&lt;=0,"CAPPED OUT",F36-(SUMIFS($F$6:F36,$I$6:I36,I36)-(_xlfn.XLOOKUP(I36,'Funding Categories'!$A$3:$A$23,'Funding Categories'!$C$3:$C$23)-SUMIF('Early Budget'!$I:$I,I36,'Early Budget'!$H:$H)-SUMIF('Regular 1'!$I:$I,I36,'Regular 1'!$H:$H))))),""))</f>
        <v/>
      </c>
      <c r="I36" s="177"/>
      <c r="J36" s="29"/>
      <c r="K36" s="29"/>
    </row>
    <row r="37" spans="1:11" x14ac:dyDescent="0.2">
      <c r="A37" s="29" t="str">
        <f>IF(OR(D37="",E37=""),"",COUNTA($E$6:$E37))</f>
        <v/>
      </c>
      <c r="B37" s="19"/>
      <c r="F37" s="22" t="str">
        <f t="shared" si="1"/>
        <v/>
      </c>
      <c r="G37" s="32" t="str">
        <f t="shared" si="0"/>
        <v/>
      </c>
      <c r="H37" s="23" t="str">
        <f>IF(I37="Not Approved",0,IFERROR(IF(SUMIFS($F$6:F37,$I$6:I37,I37)&lt;(_xlfn.XLOOKUP(I37,'Funding Categories'!$A$3:$A$23,'Funding Categories'!$C$3:$C$23)-SUMIF('Early Budget'!$I:$I,I37,'Early Budget'!$H:$H)-SUMIF('Regular 1'!$I:$I,I37,'Regular 1'!$H:$H)),E37*G37,IF(F37-(SUMIFS($F$6:F37,$I$6:I37,I37)-(_xlfn.XLOOKUP(I37,'Funding Categories'!$A$3:$A$23,'Funding Categories'!$C$3:$C$23)-SUMIF('Early Budget'!$I:$I,I37,'Early Budget'!$H:$H)-SUMIF('Regular 1'!$I:$I,I37,'Regular 1'!$H:$H)))&lt;=0,"CAPPED OUT",F37-(SUMIFS($F$6:F37,$I$6:I37,I37)-(_xlfn.XLOOKUP(I37,'Funding Categories'!$A$3:$A$23,'Funding Categories'!$C$3:$C$23)-SUMIF('Early Budget'!$I:$I,I37,'Early Budget'!$H:$H)-SUMIF('Regular 1'!$I:$I,I37,'Regular 1'!$H:$H))))),""))</f>
        <v/>
      </c>
      <c r="I37" s="177"/>
      <c r="J37" s="29"/>
      <c r="K37" s="29"/>
    </row>
    <row r="38" spans="1:11" x14ac:dyDescent="0.2">
      <c r="A38" s="29" t="str">
        <f>IF(OR(D38="",E38=""),"",COUNTA($E$6:$E38))</f>
        <v/>
      </c>
      <c r="B38" s="19"/>
      <c r="F38" s="22" t="str">
        <f t="shared" ref="F38:F69" si="2">IF(OR(D38="",E38=""),"",D38*E38)</f>
        <v/>
      </c>
      <c r="G38" s="32" t="str">
        <f t="shared" ref="G38:G69" si="3">IF(I38="","",IF(I38="Not Approved",0,IF(AND(I38="T-Shirts",D38&gt;TShirtsMaxQuant),TShirtsMaxQuant,D38)))</f>
        <v/>
      </c>
      <c r="H38" s="23" t="str">
        <f>IF(I38="Not Approved",0,IFERROR(IF(SUMIFS($F$6:F38,$I$6:I38,I38)&lt;(_xlfn.XLOOKUP(I38,'Funding Categories'!$A$3:$A$23,'Funding Categories'!$C$3:$C$23)-SUMIF('Early Budget'!$I:$I,I38,'Early Budget'!$H:$H)-SUMIF('Regular 1'!$I:$I,I38,'Regular 1'!$H:$H)),E38*G38,IF(F38-(SUMIFS($F$6:F38,$I$6:I38,I38)-(_xlfn.XLOOKUP(I38,'Funding Categories'!$A$3:$A$23,'Funding Categories'!$C$3:$C$23)-SUMIF('Early Budget'!$I:$I,I38,'Early Budget'!$H:$H)-SUMIF('Regular 1'!$I:$I,I38,'Regular 1'!$H:$H)))&lt;=0,"CAPPED OUT",F38-(SUMIFS($F$6:F38,$I$6:I38,I38)-(_xlfn.XLOOKUP(I38,'Funding Categories'!$A$3:$A$23,'Funding Categories'!$C$3:$C$23)-SUMIF('Early Budget'!$I:$I,I38,'Early Budget'!$H:$H)-SUMIF('Regular 1'!$I:$I,I38,'Regular 1'!$H:$H))))),""))</f>
        <v/>
      </c>
      <c r="I38" s="177"/>
      <c r="J38" s="29"/>
      <c r="K38" s="29"/>
    </row>
    <row r="39" spans="1:11" x14ac:dyDescent="0.2">
      <c r="A39" s="29" t="str">
        <f>IF(OR(D39="",E39=""),"",COUNTA($E$6:$E39))</f>
        <v/>
      </c>
      <c r="B39" s="19"/>
      <c r="F39" s="22" t="str">
        <f t="shared" si="2"/>
        <v/>
      </c>
      <c r="G39" s="32" t="str">
        <f t="shared" si="3"/>
        <v/>
      </c>
      <c r="H39" s="23" t="str">
        <f>IF(I39="Not Approved",0,IFERROR(IF(SUMIFS($F$6:F39,$I$6:I39,I39)&lt;(_xlfn.XLOOKUP(I39,'Funding Categories'!$A$3:$A$23,'Funding Categories'!$C$3:$C$23)-SUMIF('Early Budget'!$I:$I,I39,'Early Budget'!$H:$H)-SUMIF('Regular 1'!$I:$I,I39,'Regular 1'!$H:$H)),E39*G39,IF(F39-(SUMIFS($F$6:F39,$I$6:I39,I39)-(_xlfn.XLOOKUP(I39,'Funding Categories'!$A$3:$A$23,'Funding Categories'!$C$3:$C$23)-SUMIF('Early Budget'!$I:$I,I39,'Early Budget'!$H:$H)-SUMIF('Regular 1'!$I:$I,I39,'Regular 1'!$H:$H)))&lt;=0,"CAPPED OUT",F39-(SUMIFS($F$6:F39,$I$6:I39,I39)-(_xlfn.XLOOKUP(I39,'Funding Categories'!$A$3:$A$23,'Funding Categories'!$C$3:$C$23)-SUMIF('Early Budget'!$I:$I,I39,'Early Budget'!$H:$H)-SUMIF('Regular 1'!$I:$I,I39,'Regular 1'!$H:$H))))),""))</f>
        <v/>
      </c>
      <c r="I39" s="177"/>
      <c r="J39" s="29"/>
      <c r="K39" s="29"/>
    </row>
    <row r="40" spans="1:11" x14ac:dyDescent="0.2">
      <c r="A40" s="29" t="str">
        <f>IF(OR(D40="",E40=""),"",COUNTA($E$6:$E40))</f>
        <v/>
      </c>
      <c r="B40" s="19"/>
      <c r="F40" s="22" t="str">
        <f t="shared" si="2"/>
        <v/>
      </c>
      <c r="G40" s="32" t="str">
        <f t="shared" si="3"/>
        <v/>
      </c>
      <c r="H40" s="23" t="str">
        <f>IF(I40="Not Approved",0,IFERROR(IF(SUMIFS($F$6:F40,$I$6:I40,I40)&lt;(_xlfn.XLOOKUP(I40,'Funding Categories'!$A$3:$A$23,'Funding Categories'!$C$3:$C$23)-SUMIF('Early Budget'!$I:$I,I40,'Early Budget'!$H:$H)-SUMIF('Regular 1'!$I:$I,I40,'Regular 1'!$H:$H)),E40*G40,IF(F40-(SUMIFS($F$6:F40,$I$6:I40,I40)-(_xlfn.XLOOKUP(I40,'Funding Categories'!$A$3:$A$23,'Funding Categories'!$C$3:$C$23)-SUMIF('Early Budget'!$I:$I,I40,'Early Budget'!$H:$H)-SUMIF('Regular 1'!$I:$I,I40,'Regular 1'!$H:$H)))&lt;=0,"CAPPED OUT",F40-(SUMIFS($F$6:F40,$I$6:I40,I40)-(_xlfn.XLOOKUP(I40,'Funding Categories'!$A$3:$A$23,'Funding Categories'!$C$3:$C$23)-SUMIF('Early Budget'!$I:$I,I40,'Early Budget'!$H:$H)-SUMIF('Regular 1'!$I:$I,I40,'Regular 1'!$H:$H))))),""))</f>
        <v/>
      </c>
      <c r="I40" s="177"/>
      <c r="J40" s="29"/>
      <c r="K40" s="29"/>
    </row>
    <row r="41" spans="1:11" x14ac:dyDescent="0.2">
      <c r="A41" s="29" t="str">
        <f>IF(OR(D41="",E41=""),"",COUNTA($E$6:$E41))</f>
        <v/>
      </c>
      <c r="B41" s="19"/>
      <c r="F41" s="22" t="str">
        <f t="shared" si="2"/>
        <v/>
      </c>
      <c r="G41" s="32" t="str">
        <f t="shared" si="3"/>
        <v/>
      </c>
      <c r="H41" s="23" t="str">
        <f>IF(I41="Not Approved",0,IFERROR(IF(SUMIFS($F$6:F41,$I$6:I41,I41)&lt;(_xlfn.XLOOKUP(I41,'Funding Categories'!$A$3:$A$23,'Funding Categories'!$C$3:$C$23)-SUMIF('Early Budget'!$I:$I,I41,'Early Budget'!$H:$H)-SUMIF('Regular 1'!$I:$I,I41,'Regular 1'!$H:$H)),E41*G41,IF(F41-(SUMIFS($F$6:F41,$I$6:I41,I41)-(_xlfn.XLOOKUP(I41,'Funding Categories'!$A$3:$A$23,'Funding Categories'!$C$3:$C$23)-SUMIF('Early Budget'!$I:$I,I41,'Early Budget'!$H:$H)-SUMIF('Regular 1'!$I:$I,I41,'Regular 1'!$H:$H)))&lt;=0,"CAPPED OUT",F41-(SUMIFS($F$6:F41,$I$6:I41,I41)-(_xlfn.XLOOKUP(I41,'Funding Categories'!$A$3:$A$23,'Funding Categories'!$C$3:$C$23)-SUMIF('Early Budget'!$I:$I,I41,'Early Budget'!$H:$H)-SUMIF('Regular 1'!$I:$I,I41,'Regular 1'!$H:$H))))),""))</f>
        <v/>
      </c>
      <c r="I41" s="177"/>
      <c r="J41" s="29"/>
      <c r="K41" s="29"/>
    </row>
    <row r="42" spans="1:11" x14ac:dyDescent="0.2">
      <c r="A42" s="29" t="str">
        <f>IF(OR(D42="",E42=""),"",COUNTA($E$6:$E42))</f>
        <v/>
      </c>
      <c r="B42" s="19"/>
      <c r="F42" s="22" t="str">
        <f t="shared" si="2"/>
        <v/>
      </c>
      <c r="G42" s="32" t="str">
        <f t="shared" si="3"/>
        <v/>
      </c>
      <c r="H42" s="23" t="str">
        <f>IF(I42="Not Approved",0,IFERROR(IF(SUMIFS($F$6:F42,$I$6:I42,I42)&lt;(_xlfn.XLOOKUP(I42,'Funding Categories'!$A$3:$A$23,'Funding Categories'!$C$3:$C$23)-SUMIF('Early Budget'!$I:$I,I42,'Early Budget'!$H:$H)-SUMIF('Regular 1'!$I:$I,I42,'Regular 1'!$H:$H)),E42*G42,IF(F42-(SUMIFS($F$6:F42,$I$6:I42,I42)-(_xlfn.XLOOKUP(I42,'Funding Categories'!$A$3:$A$23,'Funding Categories'!$C$3:$C$23)-SUMIF('Early Budget'!$I:$I,I42,'Early Budget'!$H:$H)-SUMIF('Regular 1'!$I:$I,I42,'Regular 1'!$H:$H)))&lt;=0,"CAPPED OUT",F42-(SUMIFS($F$6:F42,$I$6:I42,I42)-(_xlfn.XLOOKUP(I42,'Funding Categories'!$A$3:$A$23,'Funding Categories'!$C$3:$C$23)-SUMIF('Early Budget'!$I:$I,I42,'Early Budget'!$H:$H)-SUMIF('Regular 1'!$I:$I,I42,'Regular 1'!$H:$H))))),""))</f>
        <v/>
      </c>
      <c r="I42" s="177"/>
      <c r="J42" s="29"/>
      <c r="K42" s="29"/>
    </row>
    <row r="43" spans="1:11" x14ac:dyDescent="0.2">
      <c r="A43" s="29" t="str">
        <f>IF(OR(D43="",E43=""),"",COUNTA($E$6:$E43))</f>
        <v/>
      </c>
      <c r="B43" s="19"/>
      <c r="F43" s="22" t="str">
        <f t="shared" si="2"/>
        <v/>
      </c>
      <c r="G43" s="32" t="str">
        <f t="shared" si="3"/>
        <v/>
      </c>
      <c r="H43" s="23" t="str">
        <f>IF(I43="Not Approved",0,IFERROR(IF(SUMIFS($F$6:F43,$I$6:I43,I43)&lt;(_xlfn.XLOOKUP(I43,'Funding Categories'!$A$3:$A$23,'Funding Categories'!$C$3:$C$23)-SUMIF('Early Budget'!$I:$I,I43,'Early Budget'!$H:$H)-SUMIF('Regular 1'!$I:$I,I43,'Regular 1'!$H:$H)),E43*G43,IF(F43-(SUMIFS($F$6:F43,$I$6:I43,I43)-(_xlfn.XLOOKUP(I43,'Funding Categories'!$A$3:$A$23,'Funding Categories'!$C$3:$C$23)-SUMIF('Early Budget'!$I:$I,I43,'Early Budget'!$H:$H)-SUMIF('Regular 1'!$I:$I,I43,'Regular 1'!$H:$H)))&lt;=0,"CAPPED OUT",F43-(SUMIFS($F$6:F43,$I$6:I43,I43)-(_xlfn.XLOOKUP(I43,'Funding Categories'!$A$3:$A$23,'Funding Categories'!$C$3:$C$23)-SUMIF('Early Budget'!$I:$I,I43,'Early Budget'!$H:$H)-SUMIF('Regular 1'!$I:$I,I43,'Regular 1'!$H:$H))))),""))</f>
        <v/>
      </c>
      <c r="I43" s="177"/>
      <c r="J43" s="29"/>
      <c r="K43" s="29"/>
    </row>
    <row r="44" spans="1:11" x14ac:dyDescent="0.2">
      <c r="A44" s="29" t="str">
        <f>IF(OR(D44="",E44=""),"",COUNTA($E$6:$E44))</f>
        <v/>
      </c>
      <c r="B44" s="19"/>
      <c r="F44" s="22" t="str">
        <f t="shared" si="2"/>
        <v/>
      </c>
      <c r="G44" s="32" t="str">
        <f t="shared" si="3"/>
        <v/>
      </c>
      <c r="H44" s="23" t="str">
        <f>IF(I44="Not Approved",0,IFERROR(IF(SUMIFS($F$6:F44,$I$6:I44,I44)&lt;(_xlfn.XLOOKUP(I44,'Funding Categories'!$A$3:$A$23,'Funding Categories'!$C$3:$C$23)-SUMIF('Early Budget'!$I:$I,I44,'Early Budget'!$H:$H)-SUMIF('Regular 1'!$I:$I,I44,'Regular 1'!$H:$H)),E44*G44,IF(F44-(SUMIFS($F$6:F44,$I$6:I44,I44)-(_xlfn.XLOOKUP(I44,'Funding Categories'!$A$3:$A$23,'Funding Categories'!$C$3:$C$23)-SUMIF('Early Budget'!$I:$I,I44,'Early Budget'!$H:$H)-SUMIF('Regular 1'!$I:$I,I44,'Regular 1'!$H:$H)))&lt;=0,"CAPPED OUT",F44-(SUMIFS($F$6:F44,$I$6:I44,I44)-(_xlfn.XLOOKUP(I44,'Funding Categories'!$A$3:$A$23,'Funding Categories'!$C$3:$C$23)-SUMIF('Early Budget'!$I:$I,I44,'Early Budget'!$H:$H)-SUMIF('Regular 1'!$I:$I,I44,'Regular 1'!$H:$H))))),""))</f>
        <v/>
      </c>
      <c r="I44" s="177"/>
      <c r="J44" s="29"/>
      <c r="K44" s="29"/>
    </row>
    <row r="45" spans="1:11" x14ac:dyDescent="0.2">
      <c r="A45" s="29" t="str">
        <f>IF(OR(D45="",E45=""),"",COUNTA($E$6:$E45))</f>
        <v/>
      </c>
      <c r="B45" s="19"/>
      <c r="F45" s="22" t="str">
        <f t="shared" si="2"/>
        <v/>
      </c>
      <c r="G45" s="32" t="str">
        <f t="shared" si="3"/>
        <v/>
      </c>
      <c r="H45" s="23" t="str">
        <f>IF(I45="Not Approved",0,IFERROR(IF(SUMIFS($F$6:F45,$I$6:I45,I45)&lt;(_xlfn.XLOOKUP(I45,'Funding Categories'!$A$3:$A$23,'Funding Categories'!$C$3:$C$23)-SUMIF('Early Budget'!$I:$I,I45,'Early Budget'!$H:$H)-SUMIF('Regular 1'!$I:$I,I45,'Regular 1'!$H:$H)),E45*G45,IF(F45-(SUMIFS($F$6:F45,$I$6:I45,I45)-(_xlfn.XLOOKUP(I45,'Funding Categories'!$A$3:$A$23,'Funding Categories'!$C$3:$C$23)-SUMIF('Early Budget'!$I:$I,I45,'Early Budget'!$H:$H)-SUMIF('Regular 1'!$I:$I,I45,'Regular 1'!$H:$H)))&lt;=0,"CAPPED OUT",F45-(SUMIFS($F$6:F45,$I$6:I45,I45)-(_xlfn.XLOOKUP(I45,'Funding Categories'!$A$3:$A$23,'Funding Categories'!$C$3:$C$23)-SUMIF('Early Budget'!$I:$I,I45,'Early Budget'!$H:$H)-SUMIF('Regular 1'!$I:$I,I45,'Regular 1'!$H:$H))))),""))</f>
        <v/>
      </c>
      <c r="I45" s="177"/>
      <c r="J45" s="29"/>
      <c r="K45" s="29"/>
    </row>
    <row r="46" spans="1:11" x14ac:dyDescent="0.2">
      <c r="A46" s="29" t="str">
        <f>IF(OR(D46="",E46=""),"",COUNTA($E$6:$E46))</f>
        <v/>
      </c>
      <c r="B46" s="19"/>
      <c r="F46" s="22" t="str">
        <f t="shared" si="2"/>
        <v/>
      </c>
      <c r="G46" s="32" t="str">
        <f t="shared" si="3"/>
        <v/>
      </c>
      <c r="H46" s="23" t="str">
        <f>IF(I46="Not Approved",0,IFERROR(IF(SUMIFS($F$6:F46,$I$6:I46,I46)&lt;(_xlfn.XLOOKUP(I46,'Funding Categories'!$A$3:$A$23,'Funding Categories'!$C$3:$C$23)-SUMIF('Early Budget'!$I:$I,I46,'Early Budget'!$H:$H)-SUMIF('Regular 1'!$I:$I,I46,'Regular 1'!$H:$H)),E46*G46,IF(F46-(SUMIFS($F$6:F46,$I$6:I46,I46)-(_xlfn.XLOOKUP(I46,'Funding Categories'!$A$3:$A$23,'Funding Categories'!$C$3:$C$23)-SUMIF('Early Budget'!$I:$I,I46,'Early Budget'!$H:$H)-SUMIF('Regular 1'!$I:$I,I46,'Regular 1'!$H:$H)))&lt;=0,"CAPPED OUT",F46-(SUMIFS($F$6:F46,$I$6:I46,I46)-(_xlfn.XLOOKUP(I46,'Funding Categories'!$A$3:$A$23,'Funding Categories'!$C$3:$C$23)-SUMIF('Early Budget'!$I:$I,I46,'Early Budget'!$H:$H)-SUMIF('Regular 1'!$I:$I,I46,'Regular 1'!$H:$H))))),""))</f>
        <v/>
      </c>
      <c r="I46" s="177"/>
      <c r="J46" s="29"/>
      <c r="K46" s="29"/>
    </row>
    <row r="47" spans="1:11" x14ac:dyDescent="0.2">
      <c r="A47" s="29" t="str">
        <f>IF(OR(D47="",E47=""),"",COUNTA($E$6:$E47))</f>
        <v/>
      </c>
      <c r="B47" s="19"/>
      <c r="F47" s="22" t="str">
        <f t="shared" si="2"/>
        <v/>
      </c>
      <c r="G47" s="32" t="str">
        <f t="shared" si="3"/>
        <v/>
      </c>
      <c r="H47" s="23" t="str">
        <f>IF(I47="Not Approved",0,IFERROR(IF(SUMIFS($F$6:F47,$I$6:I47,I47)&lt;(_xlfn.XLOOKUP(I47,'Funding Categories'!$A$3:$A$23,'Funding Categories'!$C$3:$C$23)-SUMIF('Early Budget'!$I:$I,I47,'Early Budget'!$H:$H)-SUMIF('Regular 1'!$I:$I,I47,'Regular 1'!$H:$H)),E47*G47,IF(F47-(SUMIFS($F$6:F47,$I$6:I47,I47)-(_xlfn.XLOOKUP(I47,'Funding Categories'!$A$3:$A$23,'Funding Categories'!$C$3:$C$23)-SUMIF('Early Budget'!$I:$I,I47,'Early Budget'!$H:$H)-SUMIF('Regular 1'!$I:$I,I47,'Regular 1'!$H:$H)))&lt;=0,"CAPPED OUT",F47-(SUMIFS($F$6:F47,$I$6:I47,I47)-(_xlfn.XLOOKUP(I47,'Funding Categories'!$A$3:$A$23,'Funding Categories'!$C$3:$C$23)-SUMIF('Early Budget'!$I:$I,I47,'Early Budget'!$H:$H)-SUMIF('Regular 1'!$I:$I,I47,'Regular 1'!$H:$H))))),""))</f>
        <v/>
      </c>
      <c r="I47" s="177"/>
      <c r="J47" s="29"/>
      <c r="K47" s="29"/>
    </row>
    <row r="48" spans="1:11" x14ac:dyDescent="0.2">
      <c r="A48" s="29" t="str">
        <f>IF(OR(D48="",E48=""),"",COUNTA($E$6:$E48))</f>
        <v/>
      </c>
      <c r="B48" s="19"/>
      <c r="F48" s="22" t="str">
        <f t="shared" si="2"/>
        <v/>
      </c>
      <c r="G48" s="32" t="str">
        <f t="shared" si="3"/>
        <v/>
      </c>
      <c r="H48" s="23" t="str">
        <f>IF(I48="Not Approved",0,IFERROR(IF(SUMIFS($F$6:F48,$I$6:I48,I48)&lt;(_xlfn.XLOOKUP(I48,'Funding Categories'!$A$3:$A$23,'Funding Categories'!$C$3:$C$23)-SUMIF('Early Budget'!$I:$I,I48,'Early Budget'!$H:$H)-SUMIF('Regular 1'!$I:$I,I48,'Regular 1'!$H:$H)),E48*G48,IF(F48-(SUMIFS($F$6:F48,$I$6:I48,I48)-(_xlfn.XLOOKUP(I48,'Funding Categories'!$A$3:$A$23,'Funding Categories'!$C$3:$C$23)-SUMIF('Early Budget'!$I:$I,I48,'Early Budget'!$H:$H)-SUMIF('Regular 1'!$I:$I,I48,'Regular 1'!$H:$H)))&lt;=0,"CAPPED OUT",F48-(SUMIFS($F$6:F48,$I$6:I48,I48)-(_xlfn.XLOOKUP(I48,'Funding Categories'!$A$3:$A$23,'Funding Categories'!$C$3:$C$23)-SUMIF('Early Budget'!$I:$I,I48,'Early Budget'!$H:$H)-SUMIF('Regular 1'!$I:$I,I48,'Regular 1'!$H:$H))))),""))</f>
        <v/>
      </c>
      <c r="I48" s="177"/>
      <c r="J48" s="29"/>
      <c r="K48" s="29"/>
    </row>
    <row r="49" spans="1:11" x14ac:dyDescent="0.2">
      <c r="A49" s="29" t="str">
        <f>IF(OR(D49="",E49=""),"",COUNTA($E$6:$E49))</f>
        <v/>
      </c>
      <c r="B49" s="19"/>
      <c r="F49" s="22" t="str">
        <f t="shared" si="2"/>
        <v/>
      </c>
      <c r="G49" s="32" t="str">
        <f t="shared" si="3"/>
        <v/>
      </c>
      <c r="H49" s="23" t="str">
        <f>IF(I49="Not Approved",0,IFERROR(IF(SUMIFS($F$6:F49,$I$6:I49,I49)&lt;(_xlfn.XLOOKUP(I49,'Funding Categories'!$A$3:$A$23,'Funding Categories'!$C$3:$C$23)-SUMIF('Early Budget'!$I:$I,I49,'Early Budget'!$H:$H)-SUMIF('Regular 1'!$I:$I,I49,'Regular 1'!$H:$H)),E49*G49,IF(F49-(SUMIFS($F$6:F49,$I$6:I49,I49)-(_xlfn.XLOOKUP(I49,'Funding Categories'!$A$3:$A$23,'Funding Categories'!$C$3:$C$23)-SUMIF('Early Budget'!$I:$I,I49,'Early Budget'!$H:$H)-SUMIF('Regular 1'!$I:$I,I49,'Regular 1'!$H:$H)))&lt;=0,"CAPPED OUT",F49-(SUMIFS($F$6:F49,$I$6:I49,I49)-(_xlfn.XLOOKUP(I49,'Funding Categories'!$A$3:$A$23,'Funding Categories'!$C$3:$C$23)-SUMIF('Early Budget'!$I:$I,I49,'Early Budget'!$H:$H)-SUMIF('Regular 1'!$I:$I,I49,'Regular 1'!$H:$H))))),""))</f>
        <v/>
      </c>
      <c r="I49" s="177"/>
      <c r="J49" s="29"/>
      <c r="K49" s="29"/>
    </row>
    <row r="50" spans="1:11" x14ac:dyDescent="0.2">
      <c r="A50" s="29" t="str">
        <f>IF(OR(D50="",E50=""),"",COUNTA($E$6:$E50))</f>
        <v/>
      </c>
      <c r="B50" s="19"/>
      <c r="F50" s="22" t="str">
        <f t="shared" si="2"/>
        <v/>
      </c>
      <c r="G50" s="32" t="str">
        <f t="shared" si="3"/>
        <v/>
      </c>
      <c r="H50" s="23" t="str">
        <f>IF(I50="Not Approved",0,IFERROR(IF(SUMIFS($F$6:F50,$I$6:I50,I50)&lt;(_xlfn.XLOOKUP(I50,'Funding Categories'!$A$3:$A$23,'Funding Categories'!$C$3:$C$23)-SUMIF('Early Budget'!$I:$I,I50,'Early Budget'!$H:$H)-SUMIF('Regular 1'!$I:$I,I50,'Regular 1'!$H:$H)),E50*G50,IF(F50-(SUMIFS($F$6:F50,$I$6:I50,I50)-(_xlfn.XLOOKUP(I50,'Funding Categories'!$A$3:$A$23,'Funding Categories'!$C$3:$C$23)-SUMIF('Early Budget'!$I:$I,I50,'Early Budget'!$H:$H)-SUMIF('Regular 1'!$I:$I,I50,'Regular 1'!$H:$H)))&lt;=0,"CAPPED OUT",F50-(SUMIFS($F$6:F50,$I$6:I50,I50)-(_xlfn.XLOOKUP(I50,'Funding Categories'!$A$3:$A$23,'Funding Categories'!$C$3:$C$23)-SUMIF('Early Budget'!$I:$I,I50,'Early Budget'!$H:$H)-SUMIF('Regular 1'!$I:$I,I50,'Regular 1'!$H:$H))))),""))</f>
        <v/>
      </c>
      <c r="I50" s="177"/>
      <c r="J50" s="29"/>
      <c r="K50" s="29"/>
    </row>
    <row r="51" spans="1:11" x14ac:dyDescent="0.2">
      <c r="A51" s="29" t="str">
        <f>IF(OR(D51="",E51=""),"",COUNTA($E$6:$E51))</f>
        <v/>
      </c>
      <c r="B51" s="19"/>
      <c r="F51" s="22" t="str">
        <f t="shared" si="2"/>
        <v/>
      </c>
      <c r="G51" s="32" t="str">
        <f t="shared" si="3"/>
        <v/>
      </c>
      <c r="H51" s="23" t="str">
        <f>IF(I51="Not Approved",0,IFERROR(IF(SUMIFS($F$6:F51,$I$6:I51,I51)&lt;(_xlfn.XLOOKUP(I51,'Funding Categories'!$A$3:$A$23,'Funding Categories'!$C$3:$C$23)-SUMIF('Early Budget'!$I:$I,I51,'Early Budget'!$H:$H)-SUMIF('Regular 1'!$I:$I,I51,'Regular 1'!$H:$H)),E51*G51,IF(F51-(SUMIFS($F$6:F51,$I$6:I51,I51)-(_xlfn.XLOOKUP(I51,'Funding Categories'!$A$3:$A$23,'Funding Categories'!$C$3:$C$23)-SUMIF('Early Budget'!$I:$I,I51,'Early Budget'!$H:$H)-SUMIF('Regular 1'!$I:$I,I51,'Regular 1'!$H:$H)))&lt;=0,"CAPPED OUT",F51-(SUMIFS($F$6:F51,$I$6:I51,I51)-(_xlfn.XLOOKUP(I51,'Funding Categories'!$A$3:$A$23,'Funding Categories'!$C$3:$C$23)-SUMIF('Early Budget'!$I:$I,I51,'Early Budget'!$H:$H)-SUMIF('Regular 1'!$I:$I,I51,'Regular 1'!$H:$H))))),""))</f>
        <v/>
      </c>
      <c r="I51" s="177"/>
      <c r="J51" s="29"/>
      <c r="K51" s="29"/>
    </row>
    <row r="52" spans="1:11" x14ac:dyDescent="0.2">
      <c r="A52" s="29" t="str">
        <f>IF(OR(D52="",E52=""),"",COUNTA($E$6:$E52))</f>
        <v/>
      </c>
      <c r="B52" s="19"/>
      <c r="F52" s="22" t="str">
        <f t="shared" si="2"/>
        <v/>
      </c>
      <c r="G52" s="32" t="str">
        <f t="shared" si="3"/>
        <v/>
      </c>
      <c r="H52" s="23" t="str">
        <f>IF(I52="Not Approved",0,IFERROR(IF(SUMIFS($F$6:F52,$I$6:I52,I52)&lt;(_xlfn.XLOOKUP(I52,'Funding Categories'!$A$3:$A$23,'Funding Categories'!$C$3:$C$23)-SUMIF('Early Budget'!$I:$I,I52,'Early Budget'!$H:$H)-SUMIF('Regular 1'!$I:$I,I52,'Regular 1'!$H:$H)),E52*G52,IF(F52-(SUMIFS($F$6:F52,$I$6:I52,I52)-(_xlfn.XLOOKUP(I52,'Funding Categories'!$A$3:$A$23,'Funding Categories'!$C$3:$C$23)-SUMIF('Early Budget'!$I:$I,I52,'Early Budget'!$H:$H)-SUMIF('Regular 1'!$I:$I,I52,'Regular 1'!$H:$H)))&lt;=0,"CAPPED OUT",F52-(SUMIFS($F$6:F52,$I$6:I52,I52)-(_xlfn.XLOOKUP(I52,'Funding Categories'!$A$3:$A$23,'Funding Categories'!$C$3:$C$23)-SUMIF('Early Budget'!$I:$I,I52,'Early Budget'!$H:$H)-SUMIF('Regular 1'!$I:$I,I52,'Regular 1'!$H:$H))))),""))</f>
        <v/>
      </c>
      <c r="I52" s="177"/>
      <c r="J52" s="29"/>
      <c r="K52" s="29"/>
    </row>
    <row r="53" spans="1:11" x14ac:dyDescent="0.2">
      <c r="A53" s="29" t="str">
        <f>IF(OR(D53="",E53=""),"",COUNTA($E$6:$E53))</f>
        <v/>
      </c>
      <c r="B53" s="19"/>
      <c r="F53" s="22" t="str">
        <f t="shared" si="2"/>
        <v/>
      </c>
      <c r="G53" s="32" t="str">
        <f t="shared" si="3"/>
        <v/>
      </c>
      <c r="H53" s="23" t="str">
        <f>IF(I53="Not Approved",0,IFERROR(IF(SUMIFS($F$6:F53,$I$6:I53,I53)&lt;(_xlfn.XLOOKUP(I53,'Funding Categories'!$A$3:$A$23,'Funding Categories'!$C$3:$C$23)-SUMIF('Early Budget'!$I:$I,I53,'Early Budget'!$H:$H)-SUMIF('Regular 1'!$I:$I,I53,'Regular 1'!$H:$H)),E53*G53,IF(F53-(SUMIFS($F$6:F53,$I$6:I53,I53)-(_xlfn.XLOOKUP(I53,'Funding Categories'!$A$3:$A$23,'Funding Categories'!$C$3:$C$23)-SUMIF('Early Budget'!$I:$I,I53,'Early Budget'!$H:$H)-SUMIF('Regular 1'!$I:$I,I53,'Regular 1'!$H:$H)))&lt;=0,"CAPPED OUT",F53-(SUMIFS($F$6:F53,$I$6:I53,I53)-(_xlfn.XLOOKUP(I53,'Funding Categories'!$A$3:$A$23,'Funding Categories'!$C$3:$C$23)-SUMIF('Early Budget'!$I:$I,I53,'Early Budget'!$H:$H)-SUMIF('Regular 1'!$I:$I,I53,'Regular 1'!$H:$H))))),""))</f>
        <v/>
      </c>
      <c r="I53" s="177"/>
      <c r="J53" s="29"/>
      <c r="K53" s="29"/>
    </row>
    <row r="54" spans="1:11" x14ac:dyDescent="0.2">
      <c r="A54" s="29" t="str">
        <f>IF(OR(D54="",E54=""),"",COUNTA($E$6:$E54))</f>
        <v/>
      </c>
      <c r="B54" s="19"/>
      <c r="F54" s="22" t="str">
        <f t="shared" si="2"/>
        <v/>
      </c>
      <c r="G54" s="32" t="str">
        <f t="shared" si="3"/>
        <v/>
      </c>
      <c r="H54" s="23" t="str">
        <f>IF(I54="Not Approved",0,IFERROR(IF(SUMIFS($F$6:F54,$I$6:I54,I54)&lt;(_xlfn.XLOOKUP(I54,'Funding Categories'!$A$3:$A$23,'Funding Categories'!$C$3:$C$23)-SUMIF('Early Budget'!$I:$I,I54,'Early Budget'!$H:$H)-SUMIF('Regular 1'!$I:$I,I54,'Regular 1'!$H:$H)),E54*G54,IF(F54-(SUMIFS($F$6:F54,$I$6:I54,I54)-(_xlfn.XLOOKUP(I54,'Funding Categories'!$A$3:$A$23,'Funding Categories'!$C$3:$C$23)-SUMIF('Early Budget'!$I:$I,I54,'Early Budget'!$H:$H)-SUMIF('Regular 1'!$I:$I,I54,'Regular 1'!$H:$H)))&lt;=0,"CAPPED OUT",F54-(SUMIFS($F$6:F54,$I$6:I54,I54)-(_xlfn.XLOOKUP(I54,'Funding Categories'!$A$3:$A$23,'Funding Categories'!$C$3:$C$23)-SUMIF('Early Budget'!$I:$I,I54,'Early Budget'!$H:$H)-SUMIF('Regular 1'!$I:$I,I54,'Regular 1'!$H:$H))))),""))</f>
        <v/>
      </c>
      <c r="I54" s="177"/>
      <c r="J54" s="29"/>
      <c r="K54" s="29"/>
    </row>
    <row r="55" spans="1:11" x14ac:dyDescent="0.2">
      <c r="A55" s="29" t="str">
        <f>IF(OR(D55="",E55=""),"",COUNTA($E$6:$E55))</f>
        <v/>
      </c>
      <c r="B55" s="19"/>
      <c r="F55" s="22" t="str">
        <f t="shared" si="2"/>
        <v/>
      </c>
      <c r="G55" s="32" t="str">
        <f t="shared" si="3"/>
        <v/>
      </c>
      <c r="H55" s="23" t="str">
        <f>IF(I55="Not Approved",0,IFERROR(IF(SUMIFS($F$6:F55,$I$6:I55,I55)&lt;(_xlfn.XLOOKUP(I55,'Funding Categories'!$A$3:$A$23,'Funding Categories'!$C$3:$C$23)-SUMIF('Early Budget'!$I:$I,I55,'Early Budget'!$H:$H)-SUMIF('Regular 1'!$I:$I,I55,'Regular 1'!$H:$H)),E55*G55,IF(F55-(SUMIFS($F$6:F55,$I$6:I55,I55)-(_xlfn.XLOOKUP(I55,'Funding Categories'!$A$3:$A$23,'Funding Categories'!$C$3:$C$23)-SUMIF('Early Budget'!$I:$I,I55,'Early Budget'!$H:$H)-SUMIF('Regular 1'!$I:$I,I55,'Regular 1'!$H:$H)))&lt;=0,"CAPPED OUT",F55-(SUMIFS($F$6:F55,$I$6:I55,I55)-(_xlfn.XLOOKUP(I55,'Funding Categories'!$A$3:$A$23,'Funding Categories'!$C$3:$C$23)-SUMIF('Early Budget'!$I:$I,I55,'Early Budget'!$H:$H)-SUMIF('Regular 1'!$I:$I,I55,'Regular 1'!$H:$H))))),""))</f>
        <v/>
      </c>
      <c r="I55" s="177"/>
      <c r="J55" s="29"/>
      <c r="K55" s="29"/>
    </row>
    <row r="56" spans="1:11" x14ac:dyDescent="0.2">
      <c r="A56" s="29" t="str">
        <f>IF(OR(D56="",E56=""),"",COUNTA($E$6:$E56))</f>
        <v/>
      </c>
      <c r="B56" s="19"/>
      <c r="F56" s="22" t="str">
        <f t="shared" si="2"/>
        <v/>
      </c>
      <c r="G56" s="32" t="str">
        <f t="shared" si="3"/>
        <v/>
      </c>
      <c r="H56" s="23" t="str">
        <f>IF(I56="Not Approved",0,IFERROR(IF(SUMIFS($F$6:F56,$I$6:I56,I56)&lt;(_xlfn.XLOOKUP(I56,'Funding Categories'!$A$3:$A$23,'Funding Categories'!$C$3:$C$23)-SUMIF('Early Budget'!$I:$I,I56,'Early Budget'!$H:$H)-SUMIF('Regular 1'!$I:$I,I56,'Regular 1'!$H:$H)),E56*G56,IF(F56-(SUMIFS($F$6:F56,$I$6:I56,I56)-(_xlfn.XLOOKUP(I56,'Funding Categories'!$A$3:$A$23,'Funding Categories'!$C$3:$C$23)-SUMIF('Early Budget'!$I:$I,I56,'Early Budget'!$H:$H)-SUMIF('Regular 1'!$I:$I,I56,'Regular 1'!$H:$H)))&lt;=0,"CAPPED OUT",F56-(SUMIFS($F$6:F56,$I$6:I56,I56)-(_xlfn.XLOOKUP(I56,'Funding Categories'!$A$3:$A$23,'Funding Categories'!$C$3:$C$23)-SUMIF('Early Budget'!$I:$I,I56,'Early Budget'!$H:$H)-SUMIF('Regular 1'!$I:$I,I56,'Regular 1'!$H:$H))))),""))</f>
        <v/>
      </c>
      <c r="I56" s="177"/>
      <c r="J56" s="29"/>
      <c r="K56" s="29"/>
    </row>
    <row r="57" spans="1:11" x14ac:dyDescent="0.2">
      <c r="A57" s="29" t="str">
        <f>IF(OR(D57="",E57=""),"",COUNTA($E$6:$E57))</f>
        <v/>
      </c>
      <c r="B57" s="19"/>
      <c r="F57" s="22" t="str">
        <f t="shared" si="2"/>
        <v/>
      </c>
      <c r="G57" s="32" t="str">
        <f t="shared" si="3"/>
        <v/>
      </c>
      <c r="H57" s="23" t="str">
        <f>IF(I57="Not Approved",0,IFERROR(IF(SUMIFS($F$6:F57,$I$6:I57,I57)&lt;(_xlfn.XLOOKUP(I57,'Funding Categories'!$A$3:$A$23,'Funding Categories'!$C$3:$C$23)-SUMIF('Early Budget'!$I:$I,I57,'Early Budget'!$H:$H)-SUMIF('Regular 1'!$I:$I,I57,'Regular 1'!$H:$H)),E57*G57,IF(F57-(SUMIFS($F$6:F57,$I$6:I57,I57)-(_xlfn.XLOOKUP(I57,'Funding Categories'!$A$3:$A$23,'Funding Categories'!$C$3:$C$23)-SUMIF('Early Budget'!$I:$I,I57,'Early Budget'!$H:$H)-SUMIF('Regular 1'!$I:$I,I57,'Regular 1'!$H:$H)))&lt;=0,"CAPPED OUT",F57-(SUMIFS($F$6:F57,$I$6:I57,I57)-(_xlfn.XLOOKUP(I57,'Funding Categories'!$A$3:$A$23,'Funding Categories'!$C$3:$C$23)-SUMIF('Early Budget'!$I:$I,I57,'Early Budget'!$H:$H)-SUMIF('Regular 1'!$I:$I,I57,'Regular 1'!$H:$H))))),""))</f>
        <v/>
      </c>
      <c r="I57" s="177"/>
      <c r="J57" s="29"/>
      <c r="K57" s="29"/>
    </row>
    <row r="58" spans="1:11" x14ac:dyDescent="0.2">
      <c r="A58" s="29" t="str">
        <f>IF(OR(D58="",E58=""),"",COUNTA($E$6:$E58))</f>
        <v/>
      </c>
      <c r="B58" s="19"/>
      <c r="F58" s="22" t="str">
        <f t="shared" si="2"/>
        <v/>
      </c>
      <c r="G58" s="32" t="str">
        <f t="shared" si="3"/>
        <v/>
      </c>
      <c r="H58" s="23" t="str">
        <f>IF(I58="Not Approved",0,IFERROR(IF(SUMIFS($F$6:F58,$I$6:I58,I58)&lt;(_xlfn.XLOOKUP(I58,'Funding Categories'!$A$3:$A$23,'Funding Categories'!$C$3:$C$23)-SUMIF('Early Budget'!$I:$I,I58,'Early Budget'!$H:$H)-SUMIF('Regular 1'!$I:$I,I58,'Regular 1'!$H:$H)),E58*G58,IF(F58-(SUMIFS($F$6:F58,$I$6:I58,I58)-(_xlfn.XLOOKUP(I58,'Funding Categories'!$A$3:$A$23,'Funding Categories'!$C$3:$C$23)-SUMIF('Early Budget'!$I:$I,I58,'Early Budget'!$H:$H)-SUMIF('Regular 1'!$I:$I,I58,'Regular 1'!$H:$H)))&lt;=0,"CAPPED OUT",F58-(SUMIFS($F$6:F58,$I$6:I58,I58)-(_xlfn.XLOOKUP(I58,'Funding Categories'!$A$3:$A$23,'Funding Categories'!$C$3:$C$23)-SUMIF('Early Budget'!$I:$I,I58,'Early Budget'!$H:$H)-SUMIF('Regular 1'!$I:$I,I58,'Regular 1'!$H:$H))))),""))</f>
        <v/>
      </c>
      <c r="I58" s="177"/>
      <c r="J58" s="29"/>
      <c r="K58" s="29"/>
    </row>
    <row r="59" spans="1:11" x14ac:dyDescent="0.2">
      <c r="A59" s="29" t="str">
        <f>IF(OR(D59="",E59=""),"",COUNTA($E$6:$E59))</f>
        <v/>
      </c>
      <c r="B59" s="19"/>
      <c r="F59" s="22" t="str">
        <f t="shared" si="2"/>
        <v/>
      </c>
      <c r="G59" s="32" t="str">
        <f t="shared" si="3"/>
        <v/>
      </c>
      <c r="H59" s="23" t="str">
        <f>IF(I59="Not Approved",0,IFERROR(IF(SUMIFS($F$6:F59,$I$6:I59,I59)&lt;(_xlfn.XLOOKUP(I59,'Funding Categories'!$A$3:$A$23,'Funding Categories'!$C$3:$C$23)-SUMIF('Early Budget'!$I:$I,I59,'Early Budget'!$H:$H)-SUMIF('Regular 1'!$I:$I,I59,'Regular 1'!$H:$H)),E59*G59,IF(F59-(SUMIFS($F$6:F59,$I$6:I59,I59)-(_xlfn.XLOOKUP(I59,'Funding Categories'!$A$3:$A$23,'Funding Categories'!$C$3:$C$23)-SUMIF('Early Budget'!$I:$I,I59,'Early Budget'!$H:$H)-SUMIF('Regular 1'!$I:$I,I59,'Regular 1'!$H:$H)))&lt;=0,"CAPPED OUT",F59-(SUMIFS($F$6:F59,$I$6:I59,I59)-(_xlfn.XLOOKUP(I59,'Funding Categories'!$A$3:$A$23,'Funding Categories'!$C$3:$C$23)-SUMIF('Early Budget'!$I:$I,I59,'Early Budget'!$H:$H)-SUMIF('Regular 1'!$I:$I,I59,'Regular 1'!$H:$H))))),""))</f>
        <v/>
      </c>
      <c r="I59" s="177"/>
      <c r="J59" s="29"/>
      <c r="K59" s="29"/>
    </row>
    <row r="60" spans="1:11" x14ac:dyDescent="0.2">
      <c r="A60" s="29" t="str">
        <f>IF(OR(D60="",E60=""),"",COUNTA($E$6:$E60))</f>
        <v/>
      </c>
      <c r="B60" s="19"/>
      <c r="F60" s="22" t="str">
        <f t="shared" si="2"/>
        <v/>
      </c>
      <c r="G60" s="32" t="str">
        <f t="shared" si="3"/>
        <v/>
      </c>
      <c r="H60" s="23" t="str">
        <f>IF(I60="Not Approved",0,IFERROR(IF(SUMIFS($F$6:F60,$I$6:I60,I60)&lt;(_xlfn.XLOOKUP(I60,'Funding Categories'!$A$3:$A$23,'Funding Categories'!$C$3:$C$23)-SUMIF('Early Budget'!$I:$I,I60,'Early Budget'!$H:$H)-SUMIF('Regular 1'!$I:$I,I60,'Regular 1'!$H:$H)),E60*G60,IF(F60-(SUMIFS($F$6:F60,$I$6:I60,I60)-(_xlfn.XLOOKUP(I60,'Funding Categories'!$A$3:$A$23,'Funding Categories'!$C$3:$C$23)-SUMIF('Early Budget'!$I:$I,I60,'Early Budget'!$H:$H)-SUMIF('Regular 1'!$I:$I,I60,'Regular 1'!$H:$H)))&lt;=0,"CAPPED OUT",F60-(SUMIFS($F$6:F60,$I$6:I60,I60)-(_xlfn.XLOOKUP(I60,'Funding Categories'!$A$3:$A$23,'Funding Categories'!$C$3:$C$23)-SUMIF('Early Budget'!$I:$I,I60,'Early Budget'!$H:$H)-SUMIF('Regular 1'!$I:$I,I60,'Regular 1'!$H:$H))))),""))</f>
        <v/>
      </c>
      <c r="I60" s="177"/>
      <c r="J60" s="29"/>
      <c r="K60" s="29"/>
    </row>
    <row r="61" spans="1:11" x14ac:dyDescent="0.2">
      <c r="A61" s="29" t="str">
        <f>IF(OR(D61="",E61=""),"",COUNTA($E$6:$E61))</f>
        <v/>
      </c>
      <c r="B61" s="19"/>
      <c r="F61" s="22" t="str">
        <f t="shared" si="2"/>
        <v/>
      </c>
      <c r="G61" s="32" t="str">
        <f t="shared" si="3"/>
        <v/>
      </c>
      <c r="H61" s="23" t="str">
        <f>IF(I61="Not Approved",0,IFERROR(IF(SUMIFS($F$6:F61,$I$6:I61,I61)&lt;(_xlfn.XLOOKUP(I61,'Funding Categories'!$A$3:$A$23,'Funding Categories'!$C$3:$C$23)-SUMIF('Early Budget'!$I:$I,I61,'Early Budget'!$H:$H)-SUMIF('Regular 1'!$I:$I,I61,'Regular 1'!$H:$H)),E61*G61,IF(F61-(SUMIFS($F$6:F61,$I$6:I61,I61)-(_xlfn.XLOOKUP(I61,'Funding Categories'!$A$3:$A$23,'Funding Categories'!$C$3:$C$23)-SUMIF('Early Budget'!$I:$I,I61,'Early Budget'!$H:$H)-SUMIF('Regular 1'!$I:$I,I61,'Regular 1'!$H:$H)))&lt;=0,"CAPPED OUT",F61-(SUMIFS($F$6:F61,$I$6:I61,I61)-(_xlfn.XLOOKUP(I61,'Funding Categories'!$A$3:$A$23,'Funding Categories'!$C$3:$C$23)-SUMIF('Early Budget'!$I:$I,I61,'Early Budget'!$H:$H)-SUMIF('Regular 1'!$I:$I,I61,'Regular 1'!$H:$H))))),""))</f>
        <v/>
      </c>
      <c r="I61" s="177"/>
      <c r="J61" s="29"/>
      <c r="K61" s="29"/>
    </row>
    <row r="62" spans="1:11" x14ac:dyDescent="0.2">
      <c r="A62" s="29" t="str">
        <f>IF(OR(D62="",E62=""),"",COUNTA($E$6:$E62))</f>
        <v/>
      </c>
      <c r="B62" s="19"/>
      <c r="F62" s="22" t="str">
        <f t="shared" si="2"/>
        <v/>
      </c>
      <c r="G62" s="32" t="str">
        <f t="shared" si="3"/>
        <v/>
      </c>
      <c r="H62" s="23" t="str">
        <f>IF(I62="Not Approved",0,IFERROR(IF(SUMIFS($F$6:F62,$I$6:I62,I62)&lt;(_xlfn.XLOOKUP(I62,'Funding Categories'!$A$3:$A$23,'Funding Categories'!$C$3:$C$23)-SUMIF('Early Budget'!$I:$I,I62,'Early Budget'!$H:$H)-SUMIF('Regular 1'!$I:$I,I62,'Regular 1'!$H:$H)),E62*G62,IF(F62-(SUMIFS($F$6:F62,$I$6:I62,I62)-(_xlfn.XLOOKUP(I62,'Funding Categories'!$A$3:$A$23,'Funding Categories'!$C$3:$C$23)-SUMIF('Early Budget'!$I:$I,I62,'Early Budget'!$H:$H)-SUMIF('Regular 1'!$I:$I,I62,'Regular 1'!$H:$H)))&lt;=0,"CAPPED OUT",F62-(SUMIFS($F$6:F62,$I$6:I62,I62)-(_xlfn.XLOOKUP(I62,'Funding Categories'!$A$3:$A$23,'Funding Categories'!$C$3:$C$23)-SUMIF('Early Budget'!$I:$I,I62,'Early Budget'!$H:$H)-SUMIF('Regular 1'!$I:$I,I62,'Regular 1'!$H:$H))))),""))</f>
        <v/>
      </c>
      <c r="I62" s="177"/>
      <c r="J62" s="29"/>
      <c r="K62" s="29"/>
    </row>
    <row r="63" spans="1:11" x14ac:dyDescent="0.2">
      <c r="A63" s="29" t="str">
        <f>IF(OR(D63="",E63=""),"",COUNTA($E$6:$E63))</f>
        <v/>
      </c>
      <c r="B63" s="19"/>
      <c r="F63" s="22" t="str">
        <f t="shared" si="2"/>
        <v/>
      </c>
      <c r="G63" s="32" t="str">
        <f t="shared" si="3"/>
        <v/>
      </c>
      <c r="H63" s="23" t="str">
        <f>IF(I63="Not Approved",0,IFERROR(IF(SUMIFS($F$6:F63,$I$6:I63,I63)&lt;(_xlfn.XLOOKUP(I63,'Funding Categories'!$A$3:$A$23,'Funding Categories'!$C$3:$C$23)-SUMIF('Early Budget'!$I:$I,I63,'Early Budget'!$H:$H)-SUMIF('Regular 1'!$I:$I,I63,'Regular 1'!$H:$H)),E63*G63,IF(F63-(SUMIFS($F$6:F63,$I$6:I63,I63)-(_xlfn.XLOOKUP(I63,'Funding Categories'!$A$3:$A$23,'Funding Categories'!$C$3:$C$23)-SUMIF('Early Budget'!$I:$I,I63,'Early Budget'!$H:$H)-SUMIF('Regular 1'!$I:$I,I63,'Regular 1'!$H:$H)))&lt;=0,"CAPPED OUT",F63-(SUMIFS($F$6:F63,$I$6:I63,I63)-(_xlfn.XLOOKUP(I63,'Funding Categories'!$A$3:$A$23,'Funding Categories'!$C$3:$C$23)-SUMIF('Early Budget'!$I:$I,I63,'Early Budget'!$H:$H)-SUMIF('Regular 1'!$I:$I,I63,'Regular 1'!$H:$H))))),""))</f>
        <v/>
      </c>
      <c r="I63" s="177"/>
      <c r="J63" s="29"/>
      <c r="K63" s="29"/>
    </row>
    <row r="64" spans="1:11" x14ac:dyDescent="0.2">
      <c r="A64" s="29" t="str">
        <f>IF(OR(D64="",E64=""),"",COUNTA($E$6:$E64))</f>
        <v/>
      </c>
      <c r="B64" s="19"/>
      <c r="F64" s="22" t="str">
        <f t="shared" si="2"/>
        <v/>
      </c>
      <c r="G64" s="32" t="str">
        <f t="shared" si="3"/>
        <v/>
      </c>
      <c r="H64" s="23" t="str">
        <f>IF(I64="Not Approved",0,IFERROR(IF(SUMIFS($F$6:F64,$I$6:I64,I64)&lt;(_xlfn.XLOOKUP(I64,'Funding Categories'!$A$3:$A$23,'Funding Categories'!$C$3:$C$23)-SUMIF('Early Budget'!$I:$I,I64,'Early Budget'!$H:$H)-SUMIF('Regular 1'!$I:$I,I64,'Regular 1'!$H:$H)),E64*G64,IF(F64-(SUMIFS($F$6:F64,$I$6:I64,I64)-(_xlfn.XLOOKUP(I64,'Funding Categories'!$A$3:$A$23,'Funding Categories'!$C$3:$C$23)-SUMIF('Early Budget'!$I:$I,I64,'Early Budget'!$H:$H)-SUMIF('Regular 1'!$I:$I,I64,'Regular 1'!$H:$H)))&lt;=0,"CAPPED OUT",F64-(SUMIFS($F$6:F64,$I$6:I64,I64)-(_xlfn.XLOOKUP(I64,'Funding Categories'!$A$3:$A$23,'Funding Categories'!$C$3:$C$23)-SUMIF('Early Budget'!$I:$I,I64,'Early Budget'!$H:$H)-SUMIF('Regular 1'!$I:$I,I64,'Regular 1'!$H:$H))))),""))</f>
        <v/>
      </c>
      <c r="I64" s="177"/>
      <c r="J64" s="29"/>
      <c r="K64" s="29"/>
    </row>
    <row r="65" spans="1:11" x14ac:dyDescent="0.2">
      <c r="A65" s="29" t="str">
        <f>IF(OR(D65="",E65=""),"",COUNTA($E$6:$E65))</f>
        <v/>
      </c>
      <c r="B65" s="19"/>
      <c r="F65" s="22" t="str">
        <f t="shared" si="2"/>
        <v/>
      </c>
      <c r="G65" s="32" t="str">
        <f t="shared" si="3"/>
        <v/>
      </c>
      <c r="H65" s="23" t="str">
        <f>IF(I65="Not Approved",0,IFERROR(IF(SUMIFS($F$6:F65,$I$6:I65,I65)&lt;(_xlfn.XLOOKUP(I65,'Funding Categories'!$A$3:$A$23,'Funding Categories'!$C$3:$C$23)-SUMIF('Early Budget'!$I:$I,I65,'Early Budget'!$H:$H)-SUMIF('Regular 1'!$I:$I,I65,'Regular 1'!$H:$H)),E65*G65,IF(F65-(SUMIFS($F$6:F65,$I$6:I65,I65)-(_xlfn.XLOOKUP(I65,'Funding Categories'!$A$3:$A$23,'Funding Categories'!$C$3:$C$23)-SUMIF('Early Budget'!$I:$I,I65,'Early Budget'!$H:$H)-SUMIF('Regular 1'!$I:$I,I65,'Regular 1'!$H:$H)))&lt;=0,"CAPPED OUT",F65-(SUMIFS($F$6:F65,$I$6:I65,I65)-(_xlfn.XLOOKUP(I65,'Funding Categories'!$A$3:$A$23,'Funding Categories'!$C$3:$C$23)-SUMIF('Early Budget'!$I:$I,I65,'Early Budget'!$H:$H)-SUMIF('Regular 1'!$I:$I,I65,'Regular 1'!$H:$H))))),""))</f>
        <v/>
      </c>
      <c r="I65" s="177"/>
      <c r="J65" s="29"/>
      <c r="K65" s="29"/>
    </row>
    <row r="66" spans="1:11" x14ac:dyDescent="0.2">
      <c r="A66" s="29" t="str">
        <f>IF(OR(D66="",E66=""),"",COUNTA($E$6:$E66))</f>
        <v/>
      </c>
      <c r="B66" s="19"/>
      <c r="F66" s="22" t="str">
        <f t="shared" si="2"/>
        <v/>
      </c>
      <c r="G66" s="32" t="str">
        <f t="shared" si="3"/>
        <v/>
      </c>
      <c r="H66" s="23" t="str">
        <f>IF(I66="Not Approved",0,IFERROR(IF(SUMIFS($F$6:F66,$I$6:I66,I66)&lt;(_xlfn.XLOOKUP(I66,'Funding Categories'!$A$3:$A$23,'Funding Categories'!$C$3:$C$23)-SUMIF('Early Budget'!$I:$I,I66,'Early Budget'!$H:$H)-SUMIF('Regular 1'!$I:$I,I66,'Regular 1'!$H:$H)),E66*G66,IF(F66-(SUMIFS($F$6:F66,$I$6:I66,I66)-(_xlfn.XLOOKUP(I66,'Funding Categories'!$A$3:$A$23,'Funding Categories'!$C$3:$C$23)-SUMIF('Early Budget'!$I:$I,I66,'Early Budget'!$H:$H)-SUMIF('Regular 1'!$I:$I,I66,'Regular 1'!$H:$H)))&lt;=0,"CAPPED OUT",F66-(SUMIFS($F$6:F66,$I$6:I66,I66)-(_xlfn.XLOOKUP(I66,'Funding Categories'!$A$3:$A$23,'Funding Categories'!$C$3:$C$23)-SUMIF('Early Budget'!$I:$I,I66,'Early Budget'!$H:$H)-SUMIF('Regular 1'!$I:$I,I66,'Regular 1'!$H:$H))))),""))</f>
        <v/>
      </c>
      <c r="I66" s="177"/>
      <c r="J66" s="29"/>
      <c r="K66" s="29"/>
    </row>
    <row r="67" spans="1:11" x14ac:dyDescent="0.2">
      <c r="A67" s="29" t="str">
        <f>IF(OR(D67="",E67=""),"",COUNTA($E$6:$E67))</f>
        <v/>
      </c>
      <c r="B67" s="19"/>
      <c r="F67" s="22" t="str">
        <f t="shared" si="2"/>
        <v/>
      </c>
      <c r="G67" s="32" t="str">
        <f t="shared" si="3"/>
        <v/>
      </c>
      <c r="H67" s="23" t="str">
        <f>IF(I67="Not Approved",0,IFERROR(IF(SUMIFS($F$6:F67,$I$6:I67,I67)&lt;(_xlfn.XLOOKUP(I67,'Funding Categories'!$A$3:$A$23,'Funding Categories'!$C$3:$C$23)-SUMIF('Early Budget'!$I:$I,I67,'Early Budget'!$H:$H)-SUMIF('Regular 1'!$I:$I,I67,'Regular 1'!$H:$H)),E67*G67,IF(F67-(SUMIFS($F$6:F67,$I$6:I67,I67)-(_xlfn.XLOOKUP(I67,'Funding Categories'!$A$3:$A$23,'Funding Categories'!$C$3:$C$23)-SUMIF('Early Budget'!$I:$I,I67,'Early Budget'!$H:$H)-SUMIF('Regular 1'!$I:$I,I67,'Regular 1'!$H:$H)))&lt;=0,"CAPPED OUT",F67-(SUMIFS($F$6:F67,$I$6:I67,I67)-(_xlfn.XLOOKUP(I67,'Funding Categories'!$A$3:$A$23,'Funding Categories'!$C$3:$C$23)-SUMIF('Early Budget'!$I:$I,I67,'Early Budget'!$H:$H)-SUMIF('Regular 1'!$I:$I,I67,'Regular 1'!$H:$H))))),""))</f>
        <v/>
      </c>
      <c r="I67" s="177"/>
      <c r="J67" s="29"/>
      <c r="K67" s="29"/>
    </row>
    <row r="68" spans="1:11" x14ac:dyDescent="0.2">
      <c r="A68" s="29" t="str">
        <f>IF(OR(D68="",E68=""),"",COUNTA($E$6:$E68))</f>
        <v/>
      </c>
      <c r="B68" s="19"/>
      <c r="F68" s="22" t="str">
        <f t="shared" si="2"/>
        <v/>
      </c>
      <c r="G68" s="32" t="str">
        <f t="shared" si="3"/>
        <v/>
      </c>
      <c r="H68" s="23" t="str">
        <f>IF(I68="Not Approved",0,IFERROR(IF(SUMIFS($F$6:F68,$I$6:I68,I68)&lt;(_xlfn.XLOOKUP(I68,'Funding Categories'!$A$3:$A$23,'Funding Categories'!$C$3:$C$23)-SUMIF('Early Budget'!$I:$I,I68,'Early Budget'!$H:$H)-SUMIF('Regular 1'!$I:$I,I68,'Regular 1'!$H:$H)),E68*G68,IF(F68-(SUMIFS($F$6:F68,$I$6:I68,I68)-(_xlfn.XLOOKUP(I68,'Funding Categories'!$A$3:$A$23,'Funding Categories'!$C$3:$C$23)-SUMIF('Early Budget'!$I:$I,I68,'Early Budget'!$H:$H)-SUMIF('Regular 1'!$I:$I,I68,'Regular 1'!$H:$H)))&lt;=0,"CAPPED OUT",F68-(SUMIFS($F$6:F68,$I$6:I68,I68)-(_xlfn.XLOOKUP(I68,'Funding Categories'!$A$3:$A$23,'Funding Categories'!$C$3:$C$23)-SUMIF('Early Budget'!$I:$I,I68,'Early Budget'!$H:$H)-SUMIF('Regular 1'!$I:$I,I68,'Regular 1'!$H:$H))))),""))</f>
        <v/>
      </c>
      <c r="I68" s="177"/>
      <c r="J68" s="29"/>
      <c r="K68" s="29"/>
    </row>
    <row r="69" spans="1:11" x14ac:dyDescent="0.2">
      <c r="A69" s="29" t="str">
        <f>IF(OR(D69="",E69=""),"",COUNTA($E$6:$E69))</f>
        <v/>
      </c>
      <c r="B69" s="19"/>
      <c r="F69" s="22" t="str">
        <f t="shared" si="2"/>
        <v/>
      </c>
      <c r="G69" s="32" t="str">
        <f t="shared" si="3"/>
        <v/>
      </c>
      <c r="H69" s="23" t="str">
        <f>IF(I69="Not Approved",0,IFERROR(IF(SUMIFS($F$6:F69,$I$6:I69,I69)&lt;(_xlfn.XLOOKUP(I69,'Funding Categories'!$A$3:$A$23,'Funding Categories'!$C$3:$C$23)-SUMIF('Early Budget'!$I:$I,I69,'Early Budget'!$H:$H)-SUMIF('Regular 1'!$I:$I,I69,'Regular 1'!$H:$H)),E69*G69,IF(F69-(SUMIFS($F$6:F69,$I$6:I69,I69)-(_xlfn.XLOOKUP(I69,'Funding Categories'!$A$3:$A$23,'Funding Categories'!$C$3:$C$23)-SUMIF('Early Budget'!$I:$I,I69,'Early Budget'!$H:$H)-SUMIF('Regular 1'!$I:$I,I69,'Regular 1'!$H:$H)))&lt;=0,"CAPPED OUT",F69-(SUMIFS($F$6:F69,$I$6:I69,I69)-(_xlfn.XLOOKUP(I69,'Funding Categories'!$A$3:$A$23,'Funding Categories'!$C$3:$C$23)-SUMIF('Early Budget'!$I:$I,I69,'Early Budget'!$H:$H)-SUMIF('Regular 1'!$I:$I,I69,'Regular 1'!$H:$H))))),""))</f>
        <v/>
      </c>
      <c r="I69" s="177"/>
      <c r="J69" s="29"/>
      <c r="K69" s="29"/>
    </row>
    <row r="70" spans="1:11" x14ac:dyDescent="0.2">
      <c r="A70" s="29" t="str">
        <f>IF(OR(D70="",E70=""),"",COUNTA($E$6:$E70))</f>
        <v/>
      </c>
      <c r="B70" s="19"/>
      <c r="F70" s="22" t="str">
        <f t="shared" ref="F70:F101" si="4">IF(OR(D70="",E70=""),"",D70*E70)</f>
        <v/>
      </c>
      <c r="G70" s="32" t="str">
        <f t="shared" ref="G70:G101" si="5">IF(I70="","",IF(I70="Not Approved",0,IF(AND(I70="T-Shirts",D70&gt;TShirtsMaxQuant),TShirtsMaxQuant,D70)))</f>
        <v/>
      </c>
      <c r="H70" s="23" t="str">
        <f>IF(I70="Not Approved",0,IFERROR(IF(SUMIFS($F$6:F70,$I$6:I70,I70)&lt;(_xlfn.XLOOKUP(I70,'Funding Categories'!$A$3:$A$23,'Funding Categories'!$C$3:$C$23)-SUMIF('Early Budget'!$I:$I,I70,'Early Budget'!$H:$H)-SUMIF('Regular 1'!$I:$I,I70,'Regular 1'!$H:$H)),E70*G70,IF(F70-(SUMIFS($F$6:F70,$I$6:I70,I70)-(_xlfn.XLOOKUP(I70,'Funding Categories'!$A$3:$A$23,'Funding Categories'!$C$3:$C$23)-SUMIF('Early Budget'!$I:$I,I70,'Early Budget'!$H:$H)-SUMIF('Regular 1'!$I:$I,I70,'Regular 1'!$H:$H)))&lt;=0,"CAPPED OUT",F70-(SUMIFS($F$6:F70,$I$6:I70,I70)-(_xlfn.XLOOKUP(I70,'Funding Categories'!$A$3:$A$23,'Funding Categories'!$C$3:$C$23)-SUMIF('Early Budget'!$I:$I,I70,'Early Budget'!$H:$H)-SUMIF('Regular 1'!$I:$I,I70,'Regular 1'!$H:$H))))),""))</f>
        <v/>
      </c>
      <c r="I70" s="177"/>
      <c r="J70" s="29"/>
      <c r="K70" s="29"/>
    </row>
    <row r="71" spans="1:11" x14ac:dyDescent="0.2">
      <c r="A71" s="29" t="str">
        <f>IF(OR(D71="",E71=""),"",COUNTA($E$6:$E71))</f>
        <v/>
      </c>
      <c r="B71" s="19"/>
      <c r="F71" s="22" t="str">
        <f t="shared" si="4"/>
        <v/>
      </c>
      <c r="G71" s="32" t="str">
        <f t="shared" si="5"/>
        <v/>
      </c>
      <c r="H71" s="23" t="str">
        <f>IF(I71="Not Approved",0,IFERROR(IF(SUMIFS($F$6:F71,$I$6:I71,I71)&lt;(_xlfn.XLOOKUP(I71,'Funding Categories'!$A$3:$A$23,'Funding Categories'!$C$3:$C$23)-SUMIF('Early Budget'!$I:$I,I71,'Early Budget'!$H:$H)-SUMIF('Regular 1'!$I:$I,I71,'Regular 1'!$H:$H)),E71*G71,IF(F71-(SUMIFS($F$6:F71,$I$6:I71,I71)-(_xlfn.XLOOKUP(I71,'Funding Categories'!$A$3:$A$23,'Funding Categories'!$C$3:$C$23)-SUMIF('Early Budget'!$I:$I,I71,'Early Budget'!$H:$H)-SUMIF('Regular 1'!$I:$I,I71,'Regular 1'!$H:$H)))&lt;=0,"CAPPED OUT",F71-(SUMIFS($F$6:F71,$I$6:I71,I71)-(_xlfn.XLOOKUP(I71,'Funding Categories'!$A$3:$A$23,'Funding Categories'!$C$3:$C$23)-SUMIF('Early Budget'!$I:$I,I71,'Early Budget'!$H:$H)-SUMIF('Regular 1'!$I:$I,I71,'Regular 1'!$H:$H))))),""))</f>
        <v/>
      </c>
      <c r="I71" s="177"/>
      <c r="J71" s="29"/>
      <c r="K71" s="29"/>
    </row>
    <row r="72" spans="1:11" x14ac:dyDescent="0.2">
      <c r="A72" s="29" t="str">
        <f>IF(OR(D72="",E72=""),"",COUNTA($E$6:$E72))</f>
        <v/>
      </c>
      <c r="B72" s="19"/>
      <c r="F72" s="22" t="str">
        <f t="shared" si="4"/>
        <v/>
      </c>
      <c r="G72" s="32" t="str">
        <f t="shared" si="5"/>
        <v/>
      </c>
      <c r="H72" s="23" t="str">
        <f>IF(I72="Not Approved",0,IFERROR(IF(SUMIFS($F$6:F72,$I$6:I72,I72)&lt;(_xlfn.XLOOKUP(I72,'Funding Categories'!$A$3:$A$23,'Funding Categories'!$C$3:$C$23)-SUMIF('Early Budget'!$I:$I,I72,'Early Budget'!$H:$H)-SUMIF('Regular 1'!$I:$I,I72,'Regular 1'!$H:$H)),E72*G72,IF(F72-(SUMIFS($F$6:F72,$I$6:I72,I72)-(_xlfn.XLOOKUP(I72,'Funding Categories'!$A$3:$A$23,'Funding Categories'!$C$3:$C$23)-SUMIF('Early Budget'!$I:$I,I72,'Early Budget'!$H:$H)-SUMIF('Regular 1'!$I:$I,I72,'Regular 1'!$H:$H)))&lt;=0,"CAPPED OUT",F72-(SUMIFS($F$6:F72,$I$6:I72,I72)-(_xlfn.XLOOKUP(I72,'Funding Categories'!$A$3:$A$23,'Funding Categories'!$C$3:$C$23)-SUMIF('Early Budget'!$I:$I,I72,'Early Budget'!$H:$H)-SUMIF('Regular 1'!$I:$I,I72,'Regular 1'!$H:$H))))),""))</f>
        <v/>
      </c>
      <c r="I72" s="177"/>
      <c r="J72" s="29"/>
      <c r="K72" s="29"/>
    </row>
    <row r="73" spans="1:11" x14ac:dyDescent="0.2">
      <c r="A73" s="29" t="str">
        <f>IF(OR(D73="",E73=""),"",COUNTA($E$6:$E73))</f>
        <v/>
      </c>
      <c r="B73" s="19"/>
      <c r="F73" s="22" t="str">
        <f t="shared" si="4"/>
        <v/>
      </c>
      <c r="G73" s="32" t="str">
        <f t="shared" si="5"/>
        <v/>
      </c>
      <c r="H73" s="23" t="str">
        <f>IF(I73="Not Approved",0,IFERROR(IF(SUMIFS($F$6:F73,$I$6:I73,I73)&lt;(_xlfn.XLOOKUP(I73,'Funding Categories'!$A$3:$A$23,'Funding Categories'!$C$3:$C$23)-SUMIF('Early Budget'!$I:$I,I73,'Early Budget'!$H:$H)-SUMIF('Regular 1'!$I:$I,I73,'Regular 1'!$H:$H)),E73*G73,IF(F73-(SUMIFS($F$6:F73,$I$6:I73,I73)-(_xlfn.XLOOKUP(I73,'Funding Categories'!$A$3:$A$23,'Funding Categories'!$C$3:$C$23)-SUMIF('Early Budget'!$I:$I,I73,'Early Budget'!$H:$H)-SUMIF('Regular 1'!$I:$I,I73,'Regular 1'!$H:$H)))&lt;=0,"CAPPED OUT",F73-(SUMIFS($F$6:F73,$I$6:I73,I73)-(_xlfn.XLOOKUP(I73,'Funding Categories'!$A$3:$A$23,'Funding Categories'!$C$3:$C$23)-SUMIF('Early Budget'!$I:$I,I73,'Early Budget'!$H:$H)-SUMIF('Regular 1'!$I:$I,I73,'Regular 1'!$H:$H))))),""))</f>
        <v/>
      </c>
      <c r="I73" s="177"/>
      <c r="J73" s="29"/>
      <c r="K73" s="29"/>
    </row>
    <row r="74" spans="1:11" x14ac:dyDescent="0.2">
      <c r="A74" s="29" t="str">
        <f>IF(OR(D74="",E74=""),"",COUNTA($E$6:$E74))</f>
        <v/>
      </c>
      <c r="B74" s="19"/>
      <c r="F74" s="22" t="str">
        <f t="shared" si="4"/>
        <v/>
      </c>
      <c r="G74" s="32" t="str">
        <f t="shared" si="5"/>
        <v/>
      </c>
      <c r="H74" s="23" t="str">
        <f>IF(I74="Not Approved",0,IFERROR(IF(SUMIFS($F$6:F74,$I$6:I74,I74)&lt;(_xlfn.XLOOKUP(I74,'Funding Categories'!$A$3:$A$23,'Funding Categories'!$C$3:$C$23)-SUMIF('Early Budget'!$I:$I,I74,'Early Budget'!$H:$H)-SUMIF('Regular 1'!$I:$I,I74,'Regular 1'!$H:$H)),E74*G74,IF(F74-(SUMIFS($F$6:F74,$I$6:I74,I74)-(_xlfn.XLOOKUP(I74,'Funding Categories'!$A$3:$A$23,'Funding Categories'!$C$3:$C$23)-SUMIF('Early Budget'!$I:$I,I74,'Early Budget'!$H:$H)-SUMIF('Regular 1'!$I:$I,I74,'Regular 1'!$H:$H)))&lt;=0,"CAPPED OUT",F74-(SUMIFS($F$6:F74,$I$6:I74,I74)-(_xlfn.XLOOKUP(I74,'Funding Categories'!$A$3:$A$23,'Funding Categories'!$C$3:$C$23)-SUMIF('Early Budget'!$I:$I,I74,'Early Budget'!$H:$H)-SUMIF('Regular 1'!$I:$I,I74,'Regular 1'!$H:$H))))),""))</f>
        <v/>
      </c>
      <c r="I74" s="177"/>
      <c r="J74" s="29"/>
      <c r="K74" s="29"/>
    </row>
    <row r="75" spans="1:11" x14ac:dyDescent="0.2">
      <c r="A75" s="29" t="str">
        <f>IF(OR(D75="",E75=""),"",COUNTA($E$6:$E75))</f>
        <v/>
      </c>
      <c r="B75" s="19"/>
      <c r="F75" s="22" t="str">
        <f t="shared" si="4"/>
        <v/>
      </c>
      <c r="G75" s="32" t="str">
        <f t="shared" si="5"/>
        <v/>
      </c>
      <c r="H75" s="23" t="str">
        <f>IF(I75="Not Approved",0,IFERROR(IF(SUMIFS($F$6:F75,$I$6:I75,I75)&lt;(_xlfn.XLOOKUP(I75,'Funding Categories'!$A$3:$A$23,'Funding Categories'!$C$3:$C$23)-SUMIF('Early Budget'!$I:$I,I75,'Early Budget'!$H:$H)-SUMIF('Regular 1'!$I:$I,I75,'Regular 1'!$H:$H)),E75*G75,IF(F75-(SUMIFS($F$6:F75,$I$6:I75,I75)-(_xlfn.XLOOKUP(I75,'Funding Categories'!$A$3:$A$23,'Funding Categories'!$C$3:$C$23)-SUMIF('Early Budget'!$I:$I,I75,'Early Budget'!$H:$H)-SUMIF('Regular 1'!$I:$I,I75,'Regular 1'!$H:$H)))&lt;=0,"CAPPED OUT",F75-(SUMIFS($F$6:F75,$I$6:I75,I75)-(_xlfn.XLOOKUP(I75,'Funding Categories'!$A$3:$A$23,'Funding Categories'!$C$3:$C$23)-SUMIF('Early Budget'!$I:$I,I75,'Early Budget'!$H:$H)-SUMIF('Regular 1'!$I:$I,I75,'Regular 1'!$H:$H))))),""))</f>
        <v/>
      </c>
      <c r="I75" s="177"/>
      <c r="J75" s="29"/>
      <c r="K75" s="29"/>
    </row>
    <row r="76" spans="1:11" x14ac:dyDescent="0.2">
      <c r="A76" s="29" t="str">
        <f>IF(OR(D76="",E76=""),"",COUNTA($E$6:$E76))</f>
        <v/>
      </c>
      <c r="B76" s="19"/>
      <c r="F76" s="22" t="str">
        <f t="shared" si="4"/>
        <v/>
      </c>
      <c r="G76" s="32" t="str">
        <f t="shared" si="5"/>
        <v/>
      </c>
      <c r="H76" s="23" t="str">
        <f>IF(I76="Not Approved",0,IFERROR(IF(SUMIFS($F$6:F76,$I$6:I76,I76)&lt;(_xlfn.XLOOKUP(I76,'Funding Categories'!$A$3:$A$23,'Funding Categories'!$C$3:$C$23)-SUMIF('Early Budget'!$I:$I,I76,'Early Budget'!$H:$H)-SUMIF('Regular 1'!$I:$I,I76,'Regular 1'!$H:$H)),E76*G76,IF(F76-(SUMIFS($F$6:F76,$I$6:I76,I76)-(_xlfn.XLOOKUP(I76,'Funding Categories'!$A$3:$A$23,'Funding Categories'!$C$3:$C$23)-SUMIF('Early Budget'!$I:$I,I76,'Early Budget'!$H:$H)-SUMIF('Regular 1'!$I:$I,I76,'Regular 1'!$H:$H)))&lt;=0,"CAPPED OUT",F76-(SUMIFS($F$6:F76,$I$6:I76,I76)-(_xlfn.XLOOKUP(I76,'Funding Categories'!$A$3:$A$23,'Funding Categories'!$C$3:$C$23)-SUMIF('Early Budget'!$I:$I,I76,'Early Budget'!$H:$H)-SUMIF('Regular 1'!$I:$I,I76,'Regular 1'!$H:$H))))),""))</f>
        <v/>
      </c>
      <c r="I76" s="177"/>
      <c r="J76" s="29"/>
      <c r="K76" s="29"/>
    </row>
    <row r="77" spans="1:11" x14ac:dyDescent="0.2">
      <c r="A77" s="29" t="str">
        <f>IF(OR(D77="",E77=""),"",COUNTA($E$6:$E77))</f>
        <v/>
      </c>
      <c r="B77" s="19"/>
      <c r="F77" s="22" t="str">
        <f t="shared" si="4"/>
        <v/>
      </c>
      <c r="G77" s="32" t="str">
        <f t="shared" si="5"/>
        <v/>
      </c>
      <c r="H77" s="23" t="str">
        <f>IF(I77="Not Approved",0,IFERROR(IF(SUMIFS($F$6:F77,$I$6:I77,I77)&lt;(_xlfn.XLOOKUP(I77,'Funding Categories'!$A$3:$A$23,'Funding Categories'!$C$3:$C$23)-SUMIF('Early Budget'!$I:$I,I77,'Early Budget'!$H:$H)-SUMIF('Regular 1'!$I:$I,I77,'Regular 1'!$H:$H)),E77*G77,IF(F77-(SUMIFS($F$6:F77,$I$6:I77,I77)-(_xlfn.XLOOKUP(I77,'Funding Categories'!$A$3:$A$23,'Funding Categories'!$C$3:$C$23)-SUMIF('Early Budget'!$I:$I,I77,'Early Budget'!$H:$H)-SUMIF('Regular 1'!$I:$I,I77,'Regular 1'!$H:$H)))&lt;=0,"CAPPED OUT",F77-(SUMIFS($F$6:F77,$I$6:I77,I77)-(_xlfn.XLOOKUP(I77,'Funding Categories'!$A$3:$A$23,'Funding Categories'!$C$3:$C$23)-SUMIF('Early Budget'!$I:$I,I77,'Early Budget'!$H:$H)-SUMIF('Regular 1'!$I:$I,I77,'Regular 1'!$H:$H))))),""))</f>
        <v/>
      </c>
      <c r="I77" s="177"/>
      <c r="J77" s="29"/>
      <c r="K77" s="29"/>
    </row>
    <row r="78" spans="1:11" x14ac:dyDescent="0.2">
      <c r="A78" s="29" t="str">
        <f>IF(OR(D78="",E78=""),"",COUNTA($E$6:$E78))</f>
        <v/>
      </c>
      <c r="B78" s="19"/>
      <c r="F78" s="22" t="str">
        <f t="shared" si="4"/>
        <v/>
      </c>
      <c r="G78" s="32" t="str">
        <f t="shared" si="5"/>
        <v/>
      </c>
      <c r="H78" s="23" t="str">
        <f>IF(I78="Not Approved",0,IFERROR(IF(SUMIFS($F$6:F78,$I$6:I78,I78)&lt;(_xlfn.XLOOKUP(I78,'Funding Categories'!$A$3:$A$23,'Funding Categories'!$C$3:$C$23)-SUMIF('Early Budget'!$I:$I,I78,'Early Budget'!$H:$H)-SUMIF('Regular 1'!$I:$I,I78,'Regular 1'!$H:$H)),E78*G78,IF(F78-(SUMIFS($F$6:F78,$I$6:I78,I78)-(_xlfn.XLOOKUP(I78,'Funding Categories'!$A$3:$A$23,'Funding Categories'!$C$3:$C$23)-SUMIF('Early Budget'!$I:$I,I78,'Early Budget'!$H:$H)-SUMIF('Regular 1'!$I:$I,I78,'Regular 1'!$H:$H)))&lt;=0,"CAPPED OUT",F78-(SUMIFS($F$6:F78,$I$6:I78,I78)-(_xlfn.XLOOKUP(I78,'Funding Categories'!$A$3:$A$23,'Funding Categories'!$C$3:$C$23)-SUMIF('Early Budget'!$I:$I,I78,'Early Budget'!$H:$H)-SUMIF('Regular 1'!$I:$I,I78,'Regular 1'!$H:$H))))),""))</f>
        <v/>
      </c>
      <c r="I78" s="177"/>
      <c r="J78" s="29"/>
      <c r="K78" s="29"/>
    </row>
    <row r="79" spans="1:11" x14ac:dyDescent="0.2">
      <c r="A79" s="29" t="str">
        <f>IF(OR(D79="",E79=""),"",COUNTA($E$6:$E79))</f>
        <v/>
      </c>
      <c r="B79" s="19"/>
      <c r="F79" s="22" t="str">
        <f t="shared" si="4"/>
        <v/>
      </c>
      <c r="G79" s="32" t="str">
        <f t="shared" si="5"/>
        <v/>
      </c>
      <c r="H79" s="23" t="str">
        <f>IF(I79="Not Approved",0,IFERROR(IF(SUMIFS($F$6:F79,$I$6:I79,I79)&lt;(_xlfn.XLOOKUP(I79,'Funding Categories'!$A$3:$A$23,'Funding Categories'!$C$3:$C$23)-SUMIF('Early Budget'!$I:$I,I79,'Early Budget'!$H:$H)-SUMIF('Regular 1'!$I:$I,I79,'Regular 1'!$H:$H)),E79*G79,IF(F79-(SUMIFS($F$6:F79,$I$6:I79,I79)-(_xlfn.XLOOKUP(I79,'Funding Categories'!$A$3:$A$23,'Funding Categories'!$C$3:$C$23)-SUMIF('Early Budget'!$I:$I,I79,'Early Budget'!$H:$H)-SUMIF('Regular 1'!$I:$I,I79,'Regular 1'!$H:$H)))&lt;=0,"CAPPED OUT",F79-(SUMIFS($F$6:F79,$I$6:I79,I79)-(_xlfn.XLOOKUP(I79,'Funding Categories'!$A$3:$A$23,'Funding Categories'!$C$3:$C$23)-SUMIF('Early Budget'!$I:$I,I79,'Early Budget'!$H:$H)-SUMIF('Regular 1'!$I:$I,I79,'Regular 1'!$H:$H))))),""))</f>
        <v/>
      </c>
      <c r="I79" s="177"/>
      <c r="J79" s="29"/>
      <c r="K79" s="29"/>
    </row>
    <row r="80" spans="1:11" x14ac:dyDescent="0.2">
      <c r="A80" s="29" t="str">
        <f>IF(OR(D80="",E80=""),"",COUNTA($E$6:$E80))</f>
        <v/>
      </c>
      <c r="B80" s="19"/>
      <c r="F80" s="22" t="str">
        <f t="shared" si="4"/>
        <v/>
      </c>
      <c r="G80" s="32" t="str">
        <f t="shared" si="5"/>
        <v/>
      </c>
      <c r="H80" s="23" t="str">
        <f>IF(I80="Not Approved",0,IFERROR(IF(SUMIFS($F$6:F80,$I$6:I80,I80)&lt;(_xlfn.XLOOKUP(I80,'Funding Categories'!$A$3:$A$23,'Funding Categories'!$C$3:$C$23)-SUMIF('Early Budget'!$I:$I,I80,'Early Budget'!$H:$H)-SUMIF('Regular 1'!$I:$I,I80,'Regular 1'!$H:$H)),E80*G80,IF(F80-(SUMIFS($F$6:F80,$I$6:I80,I80)-(_xlfn.XLOOKUP(I80,'Funding Categories'!$A$3:$A$23,'Funding Categories'!$C$3:$C$23)-SUMIF('Early Budget'!$I:$I,I80,'Early Budget'!$H:$H)-SUMIF('Regular 1'!$I:$I,I80,'Regular 1'!$H:$H)))&lt;=0,"CAPPED OUT",F80-(SUMIFS($F$6:F80,$I$6:I80,I80)-(_xlfn.XLOOKUP(I80,'Funding Categories'!$A$3:$A$23,'Funding Categories'!$C$3:$C$23)-SUMIF('Early Budget'!$I:$I,I80,'Early Budget'!$H:$H)-SUMIF('Regular 1'!$I:$I,I80,'Regular 1'!$H:$H))))),""))</f>
        <v/>
      </c>
      <c r="I80" s="177"/>
      <c r="J80" s="29"/>
      <c r="K80" s="29"/>
    </row>
    <row r="81" spans="1:11" x14ac:dyDescent="0.2">
      <c r="A81" s="29" t="str">
        <f>IF(OR(D81="",E81=""),"",COUNTA($E$6:$E81))</f>
        <v/>
      </c>
      <c r="B81" s="19"/>
      <c r="F81" s="22" t="str">
        <f t="shared" si="4"/>
        <v/>
      </c>
      <c r="G81" s="32" t="str">
        <f t="shared" si="5"/>
        <v/>
      </c>
      <c r="H81" s="23" t="str">
        <f>IF(I81="Not Approved",0,IFERROR(IF(SUMIFS($F$6:F81,$I$6:I81,I81)&lt;(_xlfn.XLOOKUP(I81,'Funding Categories'!$A$3:$A$23,'Funding Categories'!$C$3:$C$23)-SUMIF('Early Budget'!$I:$I,I81,'Early Budget'!$H:$H)-SUMIF('Regular 1'!$I:$I,I81,'Regular 1'!$H:$H)),E81*G81,IF(F81-(SUMIFS($F$6:F81,$I$6:I81,I81)-(_xlfn.XLOOKUP(I81,'Funding Categories'!$A$3:$A$23,'Funding Categories'!$C$3:$C$23)-SUMIF('Early Budget'!$I:$I,I81,'Early Budget'!$H:$H)-SUMIF('Regular 1'!$I:$I,I81,'Regular 1'!$H:$H)))&lt;=0,"CAPPED OUT",F81-(SUMIFS($F$6:F81,$I$6:I81,I81)-(_xlfn.XLOOKUP(I81,'Funding Categories'!$A$3:$A$23,'Funding Categories'!$C$3:$C$23)-SUMIF('Early Budget'!$I:$I,I81,'Early Budget'!$H:$H)-SUMIF('Regular 1'!$I:$I,I81,'Regular 1'!$H:$H))))),""))</f>
        <v/>
      </c>
      <c r="I81" s="177"/>
      <c r="J81" s="29"/>
      <c r="K81" s="29"/>
    </row>
    <row r="82" spans="1:11" x14ac:dyDescent="0.2">
      <c r="A82" s="29" t="str">
        <f>IF(OR(D82="",E82=""),"",COUNTA($E$6:$E82))</f>
        <v/>
      </c>
      <c r="B82" s="19"/>
      <c r="F82" s="22" t="str">
        <f t="shared" si="4"/>
        <v/>
      </c>
      <c r="G82" s="32" t="str">
        <f t="shared" si="5"/>
        <v/>
      </c>
      <c r="H82" s="23" t="str">
        <f>IF(I82="Not Approved",0,IFERROR(IF(SUMIFS($F$6:F82,$I$6:I82,I82)&lt;(_xlfn.XLOOKUP(I82,'Funding Categories'!$A$3:$A$23,'Funding Categories'!$C$3:$C$23)-SUMIF('Early Budget'!$I:$I,I82,'Early Budget'!$H:$H)-SUMIF('Regular 1'!$I:$I,I82,'Regular 1'!$H:$H)),E82*G82,IF(F82-(SUMIFS($F$6:F82,$I$6:I82,I82)-(_xlfn.XLOOKUP(I82,'Funding Categories'!$A$3:$A$23,'Funding Categories'!$C$3:$C$23)-SUMIF('Early Budget'!$I:$I,I82,'Early Budget'!$H:$H)-SUMIF('Regular 1'!$I:$I,I82,'Regular 1'!$H:$H)))&lt;=0,"CAPPED OUT",F82-(SUMIFS($F$6:F82,$I$6:I82,I82)-(_xlfn.XLOOKUP(I82,'Funding Categories'!$A$3:$A$23,'Funding Categories'!$C$3:$C$23)-SUMIF('Early Budget'!$I:$I,I82,'Early Budget'!$H:$H)-SUMIF('Regular 1'!$I:$I,I82,'Regular 1'!$H:$H))))),""))</f>
        <v/>
      </c>
      <c r="I82" s="177"/>
      <c r="J82" s="29"/>
      <c r="K82" s="29"/>
    </row>
    <row r="83" spans="1:11" x14ac:dyDescent="0.2">
      <c r="A83" s="29" t="str">
        <f>IF(OR(D83="",E83=""),"",COUNTA($E$6:$E83))</f>
        <v/>
      </c>
      <c r="B83" s="19"/>
      <c r="F83" s="22" t="str">
        <f t="shared" si="4"/>
        <v/>
      </c>
      <c r="G83" s="32" t="str">
        <f t="shared" si="5"/>
        <v/>
      </c>
      <c r="H83" s="23" t="str">
        <f>IF(I83="Not Approved",0,IFERROR(IF(SUMIFS($F$6:F83,$I$6:I83,I83)&lt;(_xlfn.XLOOKUP(I83,'Funding Categories'!$A$3:$A$23,'Funding Categories'!$C$3:$C$23)-SUMIF('Early Budget'!$I:$I,I83,'Early Budget'!$H:$H)-SUMIF('Regular 1'!$I:$I,I83,'Regular 1'!$H:$H)),E83*G83,IF(F83-(SUMIFS($F$6:F83,$I$6:I83,I83)-(_xlfn.XLOOKUP(I83,'Funding Categories'!$A$3:$A$23,'Funding Categories'!$C$3:$C$23)-SUMIF('Early Budget'!$I:$I,I83,'Early Budget'!$H:$H)-SUMIF('Regular 1'!$I:$I,I83,'Regular 1'!$H:$H)))&lt;=0,"CAPPED OUT",F83-(SUMIFS($F$6:F83,$I$6:I83,I83)-(_xlfn.XLOOKUP(I83,'Funding Categories'!$A$3:$A$23,'Funding Categories'!$C$3:$C$23)-SUMIF('Early Budget'!$I:$I,I83,'Early Budget'!$H:$H)-SUMIF('Regular 1'!$I:$I,I83,'Regular 1'!$H:$H))))),""))</f>
        <v/>
      </c>
      <c r="I83" s="177"/>
      <c r="J83" s="29"/>
      <c r="K83" s="29"/>
    </row>
    <row r="84" spans="1:11" x14ac:dyDescent="0.2">
      <c r="A84" s="29" t="str">
        <f>IF(OR(D84="",E84=""),"",COUNTA($E$6:$E84))</f>
        <v/>
      </c>
      <c r="B84" s="19"/>
      <c r="F84" s="22" t="str">
        <f t="shared" si="4"/>
        <v/>
      </c>
      <c r="G84" s="32" t="str">
        <f t="shared" si="5"/>
        <v/>
      </c>
      <c r="H84" s="23" t="str">
        <f>IF(I84="Not Approved",0,IFERROR(IF(SUMIFS($F$6:F84,$I$6:I84,I84)&lt;(_xlfn.XLOOKUP(I84,'Funding Categories'!$A$3:$A$23,'Funding Categories'!$C$3:$C$23)-SUMIF('Early Budget'!$I:$I,I84,'Early Budget'!$H:$H)-SUMIF('Regular 1'!$I:$I,I84,'Regular 1'!$H:$H)),E84*G84,IF(F84-(SUMIFS($F$6:F84,$I$6:I84,I84)-(_xlfn.XLOOKUP(I84,'Funding Categories'!$A$3:$A$23,'Funding Categories'!$C$3:$C$23)-SUMIF('Early Budget'!$I:$I,I84,'Early Budget'!$H:$H)-SUMIF('Regular 1'!$I:$I,I84,'Regular 1'!$H:$H)))&lt;=0,"CAPPED OUT",F84-(SUMIFS($F$6:F84,$I$6:I84,I84)-(_xlfn.XLOOKUP(I84,'Funding Categories'!$A$3:$A$23,'Funding Categories'!$C$3:$C$23)-SUMIF('Early Budget'!$I:$I,I84,'Early Budget'!$H:$H)-SUMIF('Regular 1'!$I:$I,I84,'Regular 1'!$H:$H))))),""))</f>
        <v/>
      </c>
      <c r="I84" s="177"/>
      <c r="J84" s="29"/>
      <c r="K84" s="29"/>
    </row>
    <row r="85" spans="1:11" x14ac:dyDescent="0.2">
      <c r="A85" s="29" t="str">
        <f>IF(OR(D85="",E85=""),"",COUNTA($E$6:$E85))</f>
        <v/>
      </c>
      <c r="B85" s="19"/>
      <c r="F85" s="22" t="str">
        <f t="shared" si="4"/>
        <v/>
      </c>
      <c r="G85" s="32" t="str">
        <f t="shared" si="5"/>
        <v/>
      </c>
      <c r="H85" s="23" t="str">
        <f>IF(I85="Not Approved",0,IFERROR(IF(SUMIFS($F$6:F85,$I$6:I85,I85)&lt;(_xlfn.XLOOKUP(I85,'Funding Categories'!$A$3:$A$23,'Funding Categories'!$C$3:$C$23)-SUMIF('Early Budget'!$I:$I,I85,'Early Budget'!$H:$H)-SUMIF('Regular 1'!$I:$I,I85,'Regular 1'!$H:$H)),E85*G85,IF(F85-(SUMIFS($F$6:F85,$I$6:I85,I85)-(_xlfn.XLOOKUP(I85,'Funding Categories'!$A$3:$A$23,'Funding Categories'!$C$3:$C$23)-SUMIF('Early Budget'!$I:$I,I85,'Early Budget'!$H:$H)-SUMIF('Regular 1'!$I:$I,I85,'Regular 1'!$H:$H)))&lt;=0,"CAPPED OUT",F85-(SUMIFS($F$6:F85,$I$6:I85,I85)-(_xlfn.XLOOKUP(I85,'Funding Categories'!$A$3:$A$23,'Funding Categories'!$C$3:$C$23)-SUMIF('Early Budget'!$I:$I,I85,'Early Budget'!$H:$H)-SUMIF('Regular 1'!$I:$I,I85,'Regular 1'!$H:$H))))),""))</f>
        <v/>
      </c>
      <c r="I85" s="177"/>
      <c r="J85" s="29"/>
      <c r="K85" s="29"/>
    </row>
    <row r="86" spans="1:11" x14ac:dyDescent="0.2">
      <c r="A86" s="29" t="str">
        <f>IF(OR(D86="",E86=""),"",COUNTA($E$6:$E86))</f>
        <v/>
      </c>
      <c r="B86" s="19"/>
      <c r="F86" s="22" t="str">
        <f t="shared" si="4"/>
        <v/>
      </c>
      <c r="G86" s="32" t="str">
        <f t="shared" si="5"/>
        <v/>
      </c>
      <c r="H86" s="23" t="str">
        <f>IF(I86="Not Approved",0,IFERROR(IF(SUMIFS($F$6:F86,$I$6:I86,I86)&lt;(_xlfn.XLOOKUP(I86,'Funding Categories'!$A$3:$A$23,'Funding Categories'!$C$3:$C$23)-SUMIF('Early Budget'!$I:$I,I86,'Early Budget'!$H:$H)-SUMIF('Regular 1'!$I:$I,I86,'Regular 1'!$H:$H)),E86*G86,IF(F86-(SUMIFS($F$6:F86,$I$6:I86,I86)-(_xlfn.XLOOKUP(I86,'Funding Categories'!$A$3:$A$23,'Funding Categories'!$C$3:$C$23)-SUMIF('Early Budget'!$I:$I,I86,'Early Budget'!$H:$H)-SUMIF('Regular 1'!$I:$I,I86,'Regular 1'!$H:$H)))&lt;=0,"CAPPED OUT",F86-(SUMIFS($F$6:F86,$I$6:I86,I86)-(_xlfn.XLOOKUP(I86,'Funding Categories'!$A$3:$A$23,'Funding Categories'!$C$3:$C$23)-SUMIF('Early Budget'!$I:$I,I86,'Early Budget'!$H:$H)-SUMIF('Regular 1'!$I:$I,I86,'Regular 1'!$H:$H))))),""))</f>
        <v/>
      </c>
      <c r="I86" s="177"/>
      <c r="J86" s="29"/>
      <c r="K86" s="29"/>
    </row>
    <row r="87" spans="1:11" x14ac:dyDescent="0.2">
      <c r="A87" s="29" t="str">
        <f>IF(OR(D87="",E87=""),"",COUNTA($E$6:$E87))</f>
        <v/>
      </c>
      <c r="B87" s="19"/>
      <c r="F87" s="22" t="str">
        <f t="shared" si="4"/>
        <v/>
      </c>
      <c r="G87" s="32" t="str">
        <f t="shared" si="5"/>
        <v/>
      </c>
      <c r="H87" s="23" t="str">
        <f>IF(I87="Not Approved",0,IFERROR(IF(SUMIFS($F$6:F87,$I$6:I87,I87)&lt;(_xlfn.XLOOKUP(I87,'Funding Categories'!$A$3:$A$23,'Funding Categories'!$C$3:$C$23)-SUMIF('Early Budget'!$I:$I,I87,'Early Budget'!$H:$H)-SUMIF('Regular 1'!$I:$I,I87,'Regular 1'!$H:$H)),E87*G87,IF(F87-(SUMIFS($F$6:F87,$I$6:I87,I87)-(_xlfn.XLOOKUP(I87,'Funding Categories'!$A$3:$A$23,'Funding Categories'!$C$3:$C$23)-SUMIF('Early Budget'!$I:$I,I87,'Early Budget'!$H:$H)-SUMIF('Regular 1'!$I:$I,I87,'Regular 1'!$H:$H)))&lt;=0,"CAPPED OUT",F87-(SUMIFS($F$6:F87,$I$6:I87,I87)-(_xlfn.XLOOKUP(I87,'Funding Categories'!$A$3:$A$23,'Funding Categories'!$C$3:$C$23)-SUMIF('Early Budget'!$I:$I,I87,'Early Budget'!$H:$H)-SUMIF('Regular 1'!$I:$I,I87,'Regular 1'!$H:$H))))),""))</f>
        <v/>
      </c>
      <c r="I87" s="177"/>
      <c r="J87" s="29"/>
      <c r="K87" s="29"/>
    </row>
    <row r="88" spans="1:11" x14ac:dyDescent="0.2">
      <c r="A88" s="29" t="str">
        <f>IF(OR(D88="",E88=""),"",COUNTA($E$6:$E88))</f>
        <v/>
      </c>
      <c r="B88" s="19"/>
      <c r="F88" s="22" t="str">
        <f t="shared" si="4"/>
        <v/>
      </c>
      <c r="G88" s="32" t="str">
        <f t="shared" si="5"/>
        <v/>
      </c>
      <c r="H88" s="23" t="str">
        <f>IF(I88="Not Approved",0,IFERROR(IF(SUMIFS($F$6:F88,$I$6:I88,I88)&lt;(_xlfn.XLOOKUP(I88,'Funding Categories'!$A$3:$A$23,'Funding Categories'!$C$3:$C$23)-SUMIF('Early Budget'!$I:$I,I88,'Early Budget'!$H:$H)-SUMIF('Regular 1'!$I:$I,I88,'Regular 1'!$H:$H)),E88*G88,IF(F88-(SUMIFS($F$6:F88,$I$6:I88,I88)-(_xlfn.XLOOKUP(I88,'Funding Categories'!$A$3:$A$23,'Funding Categories'!$C$3:$C$23)-SUMIF('Early Budget'!$I:$I,I88,'Early Budget'!$H:$H)-SUMIF('Regular 1'!$I:$I,I88,'Regular 1'!$H:$H)))&lt;=0,"CAPPED OUT",F88-(SUMIFS($F$6:F88,$I$6:I88,I88)-(_xlfn.XLOOKUP(I88,'Funding Categories'!$A$3:$A$23,'Funding Categories'!$C$3:$C$23)-SUMIF('Early Budget'!$I:$I,I88,'Early Budget'!$H:$H)-SUMIF('Regular 1'!$I:$I,I88,'Regular 1'!$H:$H))))),""))</f>
        <v/>
      </c>
      <c r="I88" s="177"/>
      <c r="J88" s="29"/>
      <c r="K88" s="29"/>
    </row>
    <row r="89" spans="1:11" x14ac:dyDescent="0.2">
      <c r="A89" s="29" t="str">
        <f>IF(OR(D89="",E89=""),"",COUNTA($E$6:$E89))</f>
        <v/>
      </c>
      <c r="B89" s="19"/>
      <c r="F89" s="22" t="str">
        <f t="shared" si="4"/>
        <v/>
      </c>
      <c r="G89" s="32" t="str">
        <f t="shared" si="5"/>
        <v/>
      </c>
      <c r="H89" s="23" t="str">
        <f>IF(I89="Not Approved",0,IFERROR(IF(SUMIFS($F$6:F89,$I$6:I89,I89)&lt;(_xlfn.XLOOKUP(I89,'Funding Categories'!$A$3:$A$23,'Funding Categories'!$C$3:$C$23)-SUMIF('Early Budget'!$I:$I,I89,'Early Budget'!$H:$H)-SUMIF('Regular 1'!$I:$I,I89,'Regular 1'!$H:$H)),E89*G89,IF(F89-(SUMIFS($F$6:F89,$I$6:I89,I89)-(_xlfn.XLOOKUP(I89,'Funding Categories'!$A$3:$A$23,'Funding Categories'!$C$3:$C$23)-SUMIF('Early Budget'!$I:$I,I89,'Early Budget'!$H:$H)-SUMIF('Regular 1'!$I:$I,I89,'Regular 1'!$H:$H)))&lt;=0,"CAPPED OUT",F89-(SUMIFS($F$6:F89,$I$6:I89,I89)-(_xlfn.XLOOKUP(I89,'Funding Categories'!$A$3:$A$23,'Funding Categories'!$C$3:$C$23)-SUMIF('Early Budget'!$I:$I,I89,'Early Budget'!$H:$H)-SUMIF('Regular 1'!$I:$I,I89,'Regular 1'!$H:$H))))),""))</f>
        <v/>
      </c>
      <c r="I89" s="177"/>
      <c r="J89" s="29"/>
      <c r="K89" s="29"/>
    </row>
    <row r="90" spans="1:11" x14ac:dyDescent="0.2">
      <c r="A90" s="29" t="str">
        <f>IF(OR(D90="",E90=""),"",COUNTA($E$6:$E90))</f>
        <v/>
      </c>
      <c r="B90" s="19"/>
      <c r="F90" s="22" t="str">
        <f t="shared" si="4"/>
        <v/>
      </c>
      <c r="G90" s="32" t="str">
        <f t="shared" si="5"/>
        <v/>
      </c>
      <c r="H90" s="23" t="str">
        <f>IF(I90="Not Approved",0,IFERROR(IF(SUMIFS($F$6:F90,$I$6:I90,I90)&lt;(_xlfn.XLOOKUP(I90,'Funding Categories'!$A$3:$A$23,'Funding Categories'!$C$3:$C$23)-SUMIF('Early Budget'!$I:$I,I90,'Early Budget'!$H:$H)-SUMIF('Regular 1'!$I:$I,I90,'Regular 1'!$H:$H)),E90*G90,IF(F90-(SUMIFS($F$6:F90,$I$6:I90,I90)-(_xlfn.XLOOKUP(I90,'Funding Categories'!$A$3:$A$23,'Funding Categories'!$C$3:$C$23)-SUMIF('Early Budget'!$I:$I,I90,'Early Budget'!$H:$H)-SUMIF('Regular 1'!$I:$I,I90,'Regular 1'!$H:$H)))&lt;=0,"CAPPED OUT",F90-(SUMIFS($F$6:F90,$I$6:I90,I90)-(_xlfn.XLOOKUP(I90,'Funding Categories'!$A$3:$A$23,'Funding Categories'!$C$3:$C$23)-SUMIF('Early Budget'!$I:$I,I90,'Early Budget'!$H:$H)-SUMIF('Regular 1'!$I:$I,I90,'Regular 1'!$H:$H))))),""))</f>
        <v/>
      </c>
      <c r="I90" s="177"/>
      <c r="J90" s="29"/>
      <c r="K90" s="29"/>
    </row>
    <row r="91" spans="1:11" x14ac:dyDescent="0.2">
      <c r="A91" s="29" t="str">
        <f>IF(OR(D91="",E91=""),"",COUNTA($E$6:$E91))</f>
        <v/>
      </c>
      <c r="B91" s="19"/>
      <c r="F91" s="22" t="str">
        <f t="shared" si="4"/>
        <v/>
      </c>
      <c r="G91" s="32" t="str">
        <f t="shared" si="5"/>
        <v/>
      </c>
      <c r="H91" s="23" t="str">
        <f>IF(I91="Not Approved",0,IFERROR(IF(SUMIFS($F$6:F91,$I$6:I91,I91)&lt;(_xlfn.XLOOKUP(I91,'Funding Categories'!$A$3:$A$23,'Funding Categories'!$C$3:$C$23)-SUMIF('Early Budget'!$I:$I,I91,'Early Budget'!$H:$H)-SUMIF('Regular 1'!$I:$I,I91,'Regular 1'!$H:$H)),E91*G91,IF(F91-(SUMIFS($F$6:F91,$I$6:I91,I91)-(_xlfn.XLOOKUP(I91,'Funding Categories'!$A$3:$A$23,'Funding Categories'!$C$3:$C$23)-SUMIF('Early Budget'!$I:$I,I91,'Early Budget'!$H:$H)-SUMIF('Regular 1'!$I:$I,I91,'Regular 1'!$H:$H)))&lt;=0,"CAPPED OUT",F91-(SUMIFS($F$6:F91,$I$6:I91,I91)-(_xlfn.XLOOKUP(I91,'Funding Categories'!$A$3:$A$23,'Funding Categories'!$C$3:$C$23)-SUMIF('Early Budget'!$I:$I,I91,'Early Budget'!$H:$H)-SUMIF('Regular 1'!$I:$I,I91,'Regular 1'!$H:$H))))),""))</f>
        <v/>
      </c>
      <c r="I91" s="177"/>
      <c r="J91" s="29"/>
      <c r="K91" s="29"/>
    </row>
    <row r="92" spans="1:11" x14ac:dyDescent="0.2">
      <c r="A92" s="29" t="str">
        <f>IF(OR(D92="",E92=""),"",COUNTA($E$6:$E92))</f>
        <v/>
      </c>
      <c r="B92" s="19"/>
      <c r="F92" s="22" t="str">
        <f t="shared" si="4"/>
        <v/>
      </c>
      <c r="G92" s="32" t="str">
        <f t="shared" si="5"/>
        <v/>
      </c>
      <c r="H92" s="23" t="str">
        <f>IF(I92="Not Approved",0,IFERROR(IF(SUMIFS($F$6:F92,$I$6:I92,I92)&lt;(_xlfn.XLOOKUP(I92,'Funding Categories'!$A$3:$A$23,'Funding Categories'!$C$3:$C$23)-SUMIF('Early Budget'!$I:$I,I92,'Early Budget'!$H:$H)-SUMIF('Regular 1'!$I:$I,I92,'Regular 1'!$H:$H)),E92*G92,IF(F92-(SUMIFS($F$6:F92,$I$6:I92,I92)-(_xlfn.XLOOKUP(I92,'Funding Categories'!$A$3:$A$23,'Funding Categories'!$C$3:$C$23)-SUMIF('Early Budget'!$I:$I,I92,'Early Budget'!$H:$H)-SUMIF('Regular 1'!$I:$I,I92,'Regular 1'!$H:$H)))&lt;=0,"CAPPED OUT",F92-(SUMIFS($F$6:F92,$I$6:I92,I92)-(_xlfn.XLOOKUP(I92,'Funding Categories'!$A$3:$A$23,'Funding Categories'!$C$3:$C$23)-SUMIF('Early Budget'!$I:$I,I92,'Early Budget'!$H:$H)-SUMIF('Regular 1'!$I:$I,I92,'Regular 1'!$H:$H))))),""))</f>
        <v/>
      </c>
      <c r="I92" s="177"/>
      <c r="J92" s="29"/>
      <c r="K92" s="29"/>
    </row>
    <row r="93" spans="1:11" x14ac:dyDescent="0.2">
      <c r="A93" s="29" t="str">
        <f>IF(OR(D93="",E93=""),"",COUNTA($E$6:$E93))</f>
        <v/>
      </c>
      <c r="B93" s="19"/>
      <c r="F93" s="22" t="str">
        <f t="shared" si="4"/>
        <v/>
      </c>
      <c r="G93" s="32" t="str">
        <f t="shared" si="5"/>
        <v/>
      </c>
      <c r="H93" s="23" t="str">
        <f>IF(I93="Not Approved",0,IFERROR(IF(SUMIFS($F$6:F93,$I$6:I93,I93)&lt;(_xlfn.XLOOKUP(I93,'Funding Categories'!$A$3:$A$23,'Funding Categories'!$C$3:$C$23)-SUMIF('Early Budget'!$I:$I,I93,'Early Budget'!$H:$H)-SUMIF('Regular 1'!$I:$I,I93,'Regular 1'!$H:$H)),E93*G93,IF(F93-(SUMIFS($F$6:F93,$I$6:I93,I93)-(_xlfn.XLOOKUP(I93,'Funding Categories'!$A$3:$A$23,'Funding Categories'!$C$3:$C$23)-SUMIF('Early Budget'!$I:$I,I93,'Early Budget'!$H:$H)-SUMIF('Regular 1'!$I:$I,I93,'Regular 1'!$H:$H)))&lt;=0,"CAPPED OUT",F93-(SUMIFS($F$6:F93,$I$6:I93,I93)-(_xlfn.XLOOKUP(I93,'Funding Categories'!$A$3:$A$23,'Funding Categories'!$C$3:$C$23)-SUMIF('Early Budget'!$I:$I,I93,'Early Budget'!$H:$H)-SUMIF('Regular 1'!$I:$I,I93,'Regular 1'!$H:$H))))),""))</f>
        <v/>
      </c>
      <c r="I93" s="177"/>
      <c r="J93" s="29"/>
      <c r="K93" s="29"/>
    </row>
    <row r="94" spans="1:11" x14ac:dyDescent="0.2">
      <c r="A94" s="29" t="str">
        <f>IF(OR(D94="",E94=""),"",COUNTA($E$6:$E94))</f>
        <v/>
      </c>
      <c r="B94" s="19"/>
      <c r="F94" s="22" t="str">
        <f t="shared" si="4"/>
        <v/>
      </c>
      <c r="G94" s="32" t="str">
        <f t="shared" si="5"/>
        <v/>
      </c>
      <c r="H94" s="23" t="str">
        <f>IF(I94="Not Approved",0,IFERROR(IF(SUMIFS($F$6:F94,$I$6:I94,I94)&lt;(_xlfn.XLOOKUP(I94,'Funding Categories'!$A$3:$A$23,'Funding Categories'!$C$3:$C$23)-SUMIF('Early Budget'!$I:$I,I94,'Early Budget'!$H:$H)-SUMIF('Regular 1'!$I:$I,I94,'Regular 1'!$H:$H)),E94*G94,IF(F94-(SUMIFS($F$6:F94,$I$6:I94,I94)-(_xlfn.XLOOKUP(I94,'Funding Categories'!$A$3:$A$23,'Funding Categories'!$C$3:$C$23)-SUMIF('Early Budget'!$I:$I,I94,'Early Budget'!$H:$H)-SUMIF('Regular 1'!$I:$I,I94,'Regular 1'!$H:$H)))&lt;=0,"CAPPED OUT",F94-(SUMIFS($F$6:F94,$I$6:I94,I94)-(_xlfn.XLOOKUP(I94,'Funding Categories'!$A$3:$A$23,'Funding Categories'!$C$3:$C$23)-SUMIF('Early Budget'!$I:$I,I94,'Early Budget'!$H:$H)-SUMIF('Regular 1'!$I:$I,I94,'Regular 1'!$H:$H))))),""))</f>
        <v/>
      </c>
      <c r="I94" s="177"/>
      <c r="J94" s="29"/>
      <c r="K94" s="29"/>
    </row>
    <row r="95" spans="1:11" x14ac:dyDescent="0.2">
      <c r="A95" s="29" t="str">
        <f>IF(OR(D95="",E95=""),"",COUNTA($E$6:$E95))</f>
        <v/>
      </c>
      <c r="B95" s="19"/>
      <c r="F95" s="22" t="str">
        <f t="shared" si="4"/>
        <v/>
      </c>
      <c r="G95" s="32" t="str">
        <f t="shared" si="5"/>
        <v/>
      </c>
      <c r="H95" s="23" t="str">
        <f>IF(I95="Not Approved",0,IFERROR(IF(SUMIFS($F$6:F95,$I$6:I95,I95)&lt;(_xlfn.XLOOKUP(I95,'Funding Categories'!$A$3:$A$23,'Funding Categories'!$C$3:$C$23)-SUMIF('Early Budget'!$I:$I,I95,'Early Budget'!$H:$H)-SUMIF('Regular 1'!$I:$I,I95,'Regular 1'!$H:$H)),E95*G95,IF(F95-(SUMIFS($F$6:F95,$I$6:I95,I95)-(_xlfn.XLOOKUP(I95,'Funding Categories'!$A$3:$A$23,'Funding Categories'!$C$3:$C$23)-SUMIF('Early Budget'!$I:$I,I95,'Early Budget'!$H:$H)-SUMIF('Regular 1'!$I:$I,I95,'Regular 1'!$H:$H)))&lt;=0,"CAPPED OUT",F95-(SUMIFS($F$6:F95,$I$6:I95,I95)-(_xlfn.XLOOKUP(I95,'Funding Categories'!$A$3:$A$23,'Funding Categories'!$C$3:$C$23)-SUMIF('Early Budget'!$I:$I,I95,'Early Budget'!$H:$H)-SUMIF('Regular 1'!$I:$I,I95,'Regular 1'!$H:$H))))),""))</f>
        <v/>
      </c>
      <c r="I95" s="177"/>
      <c r="J95" s="29"/>
      <c r="K95" s="29"/>
    </row>
    <row r="96" spans="1:11" x14ac:dyDescent="0.2">
      <c r="A96" s="29" t="str">
        <f>IF(OR(D96="",E96=""),"",COUNTA($E$6:$E96))</f>
        <v/>
      </c>
      <c r="B96" s="19"/>
      <c r="F96" s="22" t="str">
        <f t="shared" si="4"/>
        <v/>
      </c>
      <c r="G96" s="32" t="str">
        <f t="shared" si="5"/>
        <v/>
      </c>
      <c r="H96" s="23" t="str">
        <f>IF(I96="Not Approved",0,IFERROR(IF(SUMIFS($F$6:F96,$I$6:I96,I96)&lt;(_xlfn.XLOOKUP(I96,'Funding Categories'!$A$3:$A$23,'Funding Categories'!$C$3:$C$23)-SUMIF('Early Budget'!$I:$I,I96,'Early Budget'!$H:$H)-SUMIF('Regular 1'!$I:$I,I96,'Regular 1'!$H:$H)),E96*G96,IF(F96-(SUMIFS($F$6:F96,$I$6:I96,I96)-(_xlfn.XLOOKUP(I96,'Funding Categories'!$A$3:$A$23,'Funding Categories'!$C$3:$C$23)-SUMIF('Early Budget'!$I:$I,I96,'Early Budget'!$H:$H)-SUMIF('Regular 1'!$I:$I,I96,'Regular 1'!$H:$H)))&lt;=0,"CAPPED OUT",F96-(SUMIFS($F$6:F96,$I$6:I96,I96)-(_xlfn.XLOOKUP(I96,'Funding Categories'!$A$3:$A$23,'Funding Categories'!$C$3:$C$23)-SUMIF('Early Budget'!$I:$I,I96,'Early Budget'!$H:$H)-SUMIF('Regular 1'!$I:$I,I96,'Regular 1'!$H:$H))))),""))</f>
        <v/>
      </c>
      <c r="I96" s="177"/>
      <c r="J96" s="29"/>
      <c r="K96" s="29"/>
    </row>
    <row r="97" spans="1:11" x14ac:dyDescent="0.2">
      <c r="A97" s="29" t="str">
        <f>IF(OR(D97="",E97=""),"",COUNTA($E$6:$E97))</f>
        <v/>
      </c>
      <c r="B97" s="19"/>
      <c r="F97" s="22" t="str">
        <f t="shared" si="4"/>
        <v/>
      </c>
      <c r="G97" s="32" t="str">
        <f t="shared" si="5"/>
        <v/>
      </c>
      <c r="H97" s="23" t="str">
        <f>IF(I97="Not Approved",0,IFERROR(IF(SUMIFS($F$6:F97,$I$6:I97,I97)&lt;(_xlfn.XLOOKUP(I97,'Funding Categories'!$A$3:$A$23,'Funding Categories'!$C$3:$C$23)-SUMIF('Early Budget'!$I:$I,I97,'Early Budget'!$H:$H)-SUMIF('Regular 1'!$I:$I,I97,'Regular 1'!$H:$H)),E97*G97,IF(F97-(SUMIFS($F$6:F97,$I$6:I97,I97)-(_xlfn.XLOOKUP(I97,'Funding Categories'!$A$3:$A$23,'Funding Categories'!$C$3:$C$23)-SUMIF('Early Budget'!$I:$I,I97,'Early Budget'!$H:$H)-SUMIF('Regular 1'!$I:$I,I97,'Regular 1'!$H:$H)))&lt;=0,"CAPPED OUT",F97-(SUMIFS($F$6:F97,$I$6:I97,I97)-(_xlfn.XLOOKUP(I97,'Funding Categories'!$A$3:$A$23,'Funding Categories'!$C$3:$C$23)-SUMIF('Early Budget'!$I:$I,I97,'Early Budget'!$H:$H)-SUMIF('Regular 1'!$I:$I,I97,'Regular 1'!$H:$H))))),""))</f>
        <v/>
      </c>
      <c r="I97" s="177"/>
      <c r="J97" s="29"/>
      <c r="K97" s="29"/>
    </row>
    <row r="98" spans="1:11" x14ac:dyDescent="0.2">
      <c r="A98" s="29" t="str">
        <f>IF(OR(D98="",E98=""),"",COUNTA($E$6:$E98))</f>
        <v/>
      </c>
      <c r="B98" s="19"/>
      <c r="F98" s="22" t="str">
        <f t="shared" si="4"/>
        <v/>
      </c>
      <c r="G98" s="32" t="str">
        <f t="shared" si="5"/>
        <v/>
      </c>
      <c r="H98" s="23" t="str">
        <f>IF(I98="Not Approved",0,IFERROR(IF(SUMIFS($F$6:F98,$I$6:I98,I98)&lt;(_xlfn.XLOOKUP(I98,'Funding Categories'!$A$3:$A$23,'Funding Categories'!$C$3:$C$23)-SUMIF('Early Budget'!$I:$I,I98,'Early Budget'!$H:$H)-SUMIF('Regular 1'!$I:$I,I98,'Regular 1'!$H:$H)),E98*G98,IF(F98-(SUMIFS($F$6:F98,$I$6:I98,I98)-(_xlfn.XLOOKUP(I98,'Funding Categories'!$A$3:$A$23,'Funding Categories'!$C$3:$C$23)-SUMIF('Early Budget'!$I:$I,I98,'Early Budget'!$H:$H)-SUMIF('Regular 1'!$I:$I,I98,'Regular 1'!$H:$H)))&lt;=0,"CAPPED OUT",F98-(SUMIFS($F$6:F98,$I$6:I98,I98)-(_xlfn.XLOOKUP(I98,'Funding Categories'!$A$3:$A$23,'Funding Categories'!$C$3:$C$23)-SUMIF('Early Budget'!$I:$I,I98,'Early Budget'!$H:$H)-SUMIF('Regular 1'!$I:$I,I98,'Regular 1'!$H:$H))))),""))</f>
        <v/>
      </c>
      <c r="I98" s="177"/>
      <c r="J98" s="29"/>
      <c r="K98" s="29"/>
    </row>
    <row r="99" spans="1:11" x14ac:dyDescent="0.2">
      <c r="A99" s="29" t="str">
        <f>IF(OR(D99="",E99=""),"",COUNTA($E$6:$E99))</f>
        <v/>
      </c>
      <c r="B99" s="19"/>
      <c r="F99" s="22" t="str">
        <f t="shared" si="4"/>
        <v/>
      </c>
      <c r="G99" s="32" t="str">
        <f t="shared" si="5"/>
        <v/>
      </c>
      <c r="H99" s="23" t="str">
        <f>IF(I99="Not Approved",0,IFERROR(IF(SUMIFS($F$6:F99,$I$6:I99,I99)&lt;(_xlfn.XLOOKUP(I99,'Funding Categories'!$A$3:$A$23,'Funding Categories'!$C$3:$C$23)-SUMIF('Early Budget'!$I:$I,I99,'Early Budget'!$H:$H)-SUMIF('Regular 1'!$I:$I,I99,'Regular 1'!$H:$H)),E99*G99,IF(F99-(SUMIFS($F$6:F99,$I$6:I99,I99)-(_xlfn.XLOOKUP(I99,'Funding Categories'!$A$3:$A$23,'Funding Categories'!$C$3:$C$23)-SUMIF('Early Budget'!$I:$I,I99,'Early Budget'!$H:$H)-SUMIF('Regular 1'!$I:$I,I99,'Regular 1'!$H:$H)))&lt;=0,"CAPPED OUT",F99-(SUMIFS($F$6:F99,$I$6:I99,I99)-(_xlfn.XLOOKUP(I99,'Funding Categories'!$A$3:$A$23,'Funding Categories'!$C$3:$C$23)-SUMIF('Early Budget'!$I:$I,I99,'Early Budget'!$H:$H)-SUMIF('Regular 1'!$I:$I,I99,'Regular 1'!$H:$H))))),""))</f>
        <v/>
      </c>
      <c r="I99" s="177"/>
      <c r="J99" s="29"/>
      <c r="K99" s="29"/>
    </row>
    <row r="100" spans="1:11" x14ac:dyDescent="0.2">
      <c r="A100" s="29" t="str">
        <f>IF(OR(D100="",E100=""),"",COUNTA($E$6:$E100))</f>
        <v/>
      </c>
      <c r="B100" s="19"/>
      <c r="F100" s="22" t="str">
        <f t="shared" si="4"/>
        <v/>
      </c>
      <c r="G100" s="32" t="str">
        <f t="shared" si="5"/>
        <v/>
      </c>
      <c r="H100" s="23" t="str">
        <f>IF(I100="Not Approved",0,IFERROR(IF(SUMIFS($F$6:F100,$I$6:I100,I100)&lt;(_xlfn.XLOOKUP(I100,'Funding Categories'!$A$3:$A$23,'Funding Categories'!$C$3:$C$23)-SUMIF('Early Budget'!$I:$I,I100,'Early Budget'!$H:$H)-SUMIF('Regular 1'!$I:$I,I100,'Regular 1'!$H:$H)),E100*G100,IF(F100-(SUMIFS($F$6:F100,$I$6:I100,I100)-(_xlfn.XLOOKUP(I100,'Funding Categories'!$A$3:$A$23,'Funding Categories'!$C$3:$C$23)-SUMIF('Early Budget'!$I:$I,I100,'Early Budget'!$H:$H)-SUMIF('Regular 1'!$I:$I,I100,'Regular 1'!$H:$H)))&lt;=0,"CAPPED OUT",F100-(SUMIFS($F$6:F100,$I$6:I100,I100)-(_xlfn.XLOOKUP(I100,'Funding Categories'!$A$3:$A$23,'Funding Categories'!$C$3:$C$23)-SUMIF('Early Budget'!$I:$I,I100,'Early Budget'!$H:$H)-SUMIF('Regular 1'!$I:$I,I100,'Regular 1'!$H:$H))))),""))</f>
        <v/>
      </c>
      <c r="I100" s="177"/>
      <c r="J100" s="29"/>
      <c r="K100" s="29"/>
    </row>
    <row r="101" spans="1:11" x14ac:dyDescent="0.2">
      <c r="A101" s="29" t="str">
        <f>IF(OR(D101="",E101=""),"",COUNTA($E$6:$E101))</f>
        <v/>
      </c>
      <c r="B101" s="19"/>
      <c r="F101" s="22" t="str">
        <f t="shared" si="4"/>
        <v/>
      </c>
      <c r="G101" s="32" t="str">
        <f t="shared" si="5"/>
        <v/>
      </c>
      <c r="H101" s="23" t="str">
        <f>IF(I101="Not Approved",0,IFERROR(IF(SUMIFS($F$6:F101,$I$6:I101,I101)&lt;(_xlfn.XLOOKUP(I101,'Funding Categories'!$A$3:$A$23,'Funding Categories'!$C$3:$C$23)-SUMIF('Early Budget'!$I:$I,I101,'Early Budget'!$H:$H)-SUMIF('Regular 1'!$I:$I,I101,'Regular 1'!$H:$H)),E101*G101,IF(F101-(SUMIFS($F$6:F101,$I$6:I101,I101)-(_xlfn.XLOOKUP(I101,'Funding Categories'!$A$3:$A$23,'Funding Categories'!$C$3:$C$23)-SUMIF('Early Budget'!$I:$I,I101,'Early Budget'!$H:$H)-SUMIF('Regular 1'!$I:$I,I101,'Regular 1'!$H:$H)))&lt;=0,"CAPPED OUT",F101-(SUMIFS($F$6:F101,$I$6:I101,I101)-(_xlfn.XLOOKUP(I101,'Funding Categories'!$A$3:$A$23,'Funding Categories'!$C$3:$C$23)-SUMIF('Early Budget'!$I:$I,I101,'Early Budget'!$H:$H)-SUMIF('Regular 1'!$I:$I,I101,'Regular 1'!$H:$H))))),""))</f>
        <v/>
      </c>
      <c r="I101" s="177"/>
      <c r="J101" s="29"/>
      <c r="K101" s="29"/>
    </row>
    <row r="102" spans="1:11" x14ac:dyDescent="0.2">
      <c r="A102" s="29" t="str">
        <f>IF(OR(D102="",E102=""),"",COUNTA($E$6:$E102))</f>
        <v/>
      </c>
      <c r="B102" s="19"/>
      <c r="F102" s="22" t="str">
        <f t="shared" ref="F102:F125" si="6">IF(OR(D102="",E102=""),"",D102*E102)</f>
        <v/>
      </c>
      <c r="G102" s="32" t="str">
        <f t="shared" ref="G102:G125" si="7">IF(I102="","",IF(I102="Not Approved",0,IF(AND(I102="T-Shirts",D102&gt;TShirtsMaxQuant),TShirtsMaxQuant,D102)))</f>
        <v/>
      </c>
      <c r="H102" s="23" t="str">
        <f>IF(I102="Not Approved",0,IFERROR(IF(SUMIFS($F$6:F102,$I$6:I102,I102)&lt;(_xlfn.XLOOKUP(I102,'Funding Categories'!$A$3:$A$23,'Funding Categories'!$C$3:$C$23)-SUMIF('Early Budget'!$I:$I,I102,'Early Budget'!$H:$H)-SUMIF('Regular 1'!$I:$I,I102,'Regular 1'!$H:$H)),E102*G102,IF(F102-(SUMIFS($F$6:F102,$I$6:I102,I102)-(_xlfn.XLOOKUP(I102,'Funding Categories'!$A$3:$A$23,'Funding Categories'!$C$3:$C$23)-SUMIF('Early Budget'!$I:$I,I102,'Early Budget'!$H:$H)-SUMIF('Regular 1'!$I:$I,I102,'Regular 1'!$H:$H)))&lt;=0,"CAPPED OUT",F102-(SUMIFS($F$6:F102,$I$6:I102,I102)-(_xlfn.XLOOKUP(I102,'Funding Categories'!$A$3:$A$23,'Funding Categories'!$C$3:$C$23)-SUMIF('Early Budget'!$I:$I,I102,'Early Budget'!$H:$H)-SUMIF('Regular 1'!$I:$I,I102,'Regular 1'!$H:$H))))),""))</f>
        <v/>
      </c>
      <c r="I102" s="177"/>
      <c r="J102" s="29"/>
      <c r="K102" s="29"/>
    </row>
    <row r="103" spans="1:11" x14ac:dyDescent="0.2">
      <c r="A103" s="29" t="str">
        <f>IF(OR(D103="",E103=""),"",COUNTA($E$6:$E103))</f>
        <v/>
      </c>
      <c r="B103" s="19"/>
      <c r="F103" s="22" t="str">
        <f t="shared" si="6"/>
        <v/>
      </c>
      <c r="G103" s="32" t="str">
        <f t="shared" si="7"/>
        <v/>
      </c>
      <c r="H103" s="23" t="str">
        <f>IF(I103="Not Approved",0,IFERROR(IF(SUMIFS($F$6:F103,$I$6:I103,I103)&lt;(_xlfn.XLOOKUP(I103,'Funding Categories'!$A$3:$A$23,'Funding Categories'!$C$3:$C$23)-SUMIF('Early Budget'!$I:$I,I103,'Early Budget'!$H:$H)-SUMIF('Regular 1'!$I:$I,I103,'Regular 1'!$H:$H)),E103*G103,IF(F103-(SUMIFS($F$6:F103,$I$6:I103,I103)-(_xlfn.XLOOKUP(I103,'Funding Categories'!$A$3:$A$23,'Funding Categories'!$C$3:$C$23)-SUMIF('Early Budget'!$I:$I,I103,'Early Budget'!$H:$H)-SUMIF('Regular 1'!$I:$I,I103,'Regular 1'!$H:$H)))&lt;=0,"CAPPED OUT",F103-(SUMIFS($F$6:F103,$I$6:I103,I103)-(_xlfn.XLOOKUP(I103,'Funding Categories'!$A$3:$A$23,'Funding Categories'!$C$3:$C$23)-SUMIF('Early Budget'!$I:$I,I103,'Early Budget'!$H:$H)-SUMIF('Regular 1'!$I:$I,I103,'Regular 1'!$H:$H))))),""))</f>
        <v/>
      </c>
      <c r="I103" s="177"/>
      <c r="J103" s="29"/>
      <c r="K103" s="29"/>
    </row>
    <row r="104" spans="1:11" x14ac:dyDescent="0.2">
      <c r="A104" s="29" t="str">
        <f>IF(OR(D104="",E104=""),"",COUNTA($E$6:$E104))</f>
        <v/>
      </c>
      <c r="B104" s="19"/>
      <c r="F104" s="22" t="str">
        <f t="shared" si="6"/>
        <v/>
      </c>
      <c r="G104" s="32" t="str">
        <f t="shared" si="7"/>
        <v/>
      </c>
      <c r="H104" s="23" t="str">
        <f>IF(I104="Not Approved",0,IFERROR(IF(SUMIFS($F$6:F104,$I$6:I104,I104)&lt;(_xlfn.XLOOKUP(I104,'Funding Categories'!$A$3:$A$23,'Funding Categories'!$C$3:$C$23)-SUMIF('Early Budget'!$I:$I,I104,'Early Budget'!$H:$H)-SUMIF('Regular 1'!$I:$I,I104,'Regular 1'!$H:$H)),E104*G104,IF(F104-(SUMIFS($F$6:F104,$I$6:I104,I104)-(_xlfn.XLOOKUP(I104,'Funding Categories'!$A$3:$A$23,'Funding Categories'!$C$3:$C$23)-SUMIF('Early Budget'!$I:$I,I104,'Early Budget'!$H:$H)-SUMIF('Regular 1'!$I:$I,I104,'Regular 1'!$H:$H)))&lt;=0,"CAPPED OUT",F104-(SUMIFS($F$6:F104,$I$6:I104,I104)-(_xlfn.XLOOKUP(I104,'Funding Categories'!$A$3:$A$23,'Funding Categories'!$C$3:$C$23)-SUMIF('Early Budget'!$I:$I,I104,'Early Budget'!$H:$H)-SUMIF('Regular 1'!$I:$I,I104,'Regular 1'!$H:$H))))),""))</f>
        <v/>
      </c>
      <c r="I104" s="177"/>
      <c r="J104" s="29"/>
      <c r="K104" s="29"/>
    </row>
    <row r="105" spans="1:11" x14ac:dyDescent="0.2">
      <c r="A105" s="29" t="str">
        <f>IF(OR(D105="",E105=""),"",COUNTA($E$6:$E105))</f>
        <v/>
      </c>
      <c r="B105" s="19"/>
      <c r="F105" s="22" t="str">
        <f t="shared" si="6"/>
        <v/>
      </c>
      <c r="G105" s="32" t="str">
        <f t="shared" si="7"/>
        <v/>
      </c>
      <c r="H105" s="23" t="str">
        <f>IF(I105="Not Approved",0,IFERROR(IF(SUMIFS($F$6:F105,$I$6:I105,I105)&lt;(_xlfn.XLOOKUP(I105,'Funding Categories'!$A$3:$A$23,'Funding Categories'!$C$3:$C$23)-SUMIF('Early Budget'!$I:$I,I105,'Early Budget'!$H:$H)-SUMIF('Regular 1'!$I:$I,I105,'Regular 1'!$H:$H)),E105*G105,IF(F105-(SUMIFS($F$6:F105,$I$6:I105,I105)-(_xlfn.XLOOKUP(I105,'Funding Categories'!$A$3:$A$23,'Funding Categories'!$C$3:$C$23)-SUMIF('Early Budget'!$I:$I,I105,'Early Budget'!$H:$H)-SUMIF('Regular 1'!$I:$I,I105,'Regular 1'!$H:$H)))&lt;=0,"CAPPED OUT",F105-(SUMIFS($F$6:F105,$I$6:I105,I105)-(_xlfn.XLOOKUP(I105,'Funding Categories'!$A$3:$A$23,'Funding Categories'!$C$3:$C$23)-SUMIF('Early Budget'!$I:$I,I105,'Early Budget'!$H:$H)-SUMIF('Regular 1'!$I:$I,I105,'Regular 1'!$H:$H))))),""))</f>
        <v/>
      </c>
      <c r="I105" s="177"/>
      <c r="J105" s="29"/>
      <c r="K105" s="29"/>
    </row>
    <row r="106" spans="1:11" x14ac:dyDescent="0.2">
      <c r="A106" s="29" t="str">
        <f>IF(OR(D106="",E106=""),"",COUNTA($E$6:$E106))</f>
        <v/>
      </c>
      <c r="B106" s="19"/>
      <c r="F106" s="22" t="str">
        <f t="shared" si="6"/>
        <v/>
      </c>
      <c r="G106" s="32" t="str">
        <f t="shared" si="7"/>
        <v/>
      </c>
      <c r="H106" s="23" t="str">
        <f>IF(I106="Not Approved",0,IFERROR(IF(SUMIFS($F$6:F106,$I$6:I106,I106)&lt;(_xlfn.XLOOKUP(I106,'Funding Categories'!$A$3:$A$23,'Funding Categories'!$C$3:$C$23)-SUMIF('Early Budget'!$I:$I,I106,'Early Budget'!$H:$H)-SUMIF('Regular 1'!$I:$I,I106,'Regular 1'!$H:$H)),E106*G106,IF(F106-(SUMIFS($F$6:F106,$I$6:I106,I106)-(_xlfn.XLOOKUP(I106,'Funding Categories'!$A$3:$A$23,'Funding Categories'!$C$3:$C$23)-SUMIF('Early Budget'!$I:$I,I106,'Early Budget'!$H:$H)-SUMIF('Regular 1'!$I:$I,I106,'Regular 1'!$H:$H)))&lt;=0,"CAPPED OUT",F106-(SUMIFS($F$6:F106,$I$6:I106,I106)-(_xlfn.XLOOKUP(I106,'Funding Categories'!$A$3:$A$23,'Funding Categories'!$C$3:$C$23)-SUMIF('Early Budget'!$I:$I,I106,'Early Budget'!$H:$H)-SUMIF('Regular 1'!$I:$I,I106,'Regular 1'!$H:$H))))),""))</f>
        <v/>
      </c>
      <c r="I106" s="177"/>
      <c r="J106" s="29"/>
      <c r="K106" s="29"/>
    </row>
    <row r="107" spans="1:11" x14ac:dyDescent="0.2">
      <c r="A107" s="29" t="str">
        <f>IF(OR(D107="",E107=""),"",COUNTA($E$6:$E107))</f>
        <v/>
      </c>
      <c r="B107" s="19"/>
      <c r="F107" s="22" t="str">
        <f t="shared" si="6"/>
        <v/>
      </c>
      <c r="G107" s="32" t="str">
        <f t="shared" si="7"/>
        <v/>
      </c>
      <c r="H107" s="23" t="str">
        <f>IF(I107="Not Approved",0,IFERROR(IF(SUMIFS($F$6:F107,$I$6:I107,I107)&lt;(_xlfn.XLOOKUP(I107,'Funding Categories'!$A$3:$A$23,'Funding Categories'!$C$3:$C$23)-SUMIF('Early Budget'!$I:$I,I107,'Early Budget'!$H:$H)-SUMIF('Regular 1'!$I:$I,I107,'Regular 1'!$H:$H)),E107*G107,IF(F107-(SUMIFS($F$6:F107,$I$6:I107,I107)-(_xlfn.XLOOKUP(I107,'Funding Categories'!$A$3:$A$23,'Funding Categories'!$C$3:$C$23)-SUMIF('Early Budget'!$I:$I,I107,'Early Budget'!$H:$H)-SUMIF('Regular 1'!$I:$I,I107,'Regular 1'!$H:$H)))&lt;=0,"CAPPED OUT",F107-(SUMIFS($F$6:F107,$I$6:I107,I107)-(_xlfn.XLOOKUP(I107,'Funding Categories'!$A$3:$A$23,'Funding Categories'!$C$3:$C$23)-SUMIF('Early Budget'!$I:$I,I107,'Early Budget'!$H:$H)-SUMIF('Regular 1'!$I:$I,I107,'Regular 1'!$H:$H))))),""))</f>
        <v/>
      </c>
      <c r="I107" s="177"/>
      <c r="J107" s="29"/>
      <c r="K107" s="29"/>
    </row>
    <row r="108" spans="1:11" x14ac:dyDescent="0.2">
      <c r="A108" s="29" t="str">
        <f>IF(OR(D108="",E108=""),"",COUNTA($E$6:$E108))</f>
        <v/>
      </c>
      <c r="B108" s="19"/>
      <c r="F108" s="22" t="str">
        <f t="shared" si="6"/>
        <v/>
      </c>
      <c r="G108" s="32" t="str">
        <f t="shared" si="7"/>
        <v/>
      </c>
      <c r="H108" s="23" t="str">
        <f>IF(I108="Not Approved",0,IFERROR(IF(SUMIFS($F$6:F108,$I$6:I108,I108)&lt;(_xlfn.XLOOKUP(I108,'Funding Categories'!$A$3:$A$23,'Funding Categories'!$C$3:$C$23)-SUMIF('Early Budget'!$I:$I,I108,'Early Budget'!$H:$H)-SUMIF('Regular 1'!$I:$I,I108,'Regular 1'!$H:$H)),E108*G108,IF(F108-(SUMIFS($F$6:F108,$I$6:I108,I108)-(_xlfn.XLOOKUP(I108,'Funding Categories'!$A$3:$A$23,'Funding Categories'!$C$3:$C$23)-SUMIF('Early Budget'!$I:$I,I108,'Early Budget'!$H:$H)-SUMIF('Regular 1'!$I:$I,I108,'Regular 1'!$H:$H)))&lt;=0,"CAPPED OUT",F108-(SUMIFS($F$6:F108,$I$6:I108,I108)-(_xlfn.XLOOKUP(I108,'Funding Categories'!$A$3:$A$23,'Funding Categories'!$C$3:$C$23)-SUMIF('Early Budget'!$I:$I,I108,'Early Budget'!$H:$H)-SUMIF('Regular 1'!$I:$I,I108,'Regular 1'!$H:$H))))),""))</f>
        <v/>
      </c>
      <c r="I108" s="177"/>
      <c r="J108" s="29"/>
      <c r="K108" s="29"/>
    </row>
    <row r="109" spans="1:11" x14ac:dyDescent="0.2">
      <c r="A109" s="29" t="str">
        <f>IF(OR(D109="",E109=""),"",COUNTA($E$6:$E109))</f>
        <v/>
      </c>
      <c r="B109" s="19"/>
      <c r="F109" s="22" t="str">
        <f t="shared" si="6"/>
        <v/>
      </c>
      <c r="G109" s="32" t="str">
        <f t="shared" si="7"/>
        <v/>
      </c>
      <c r="H109" s="23" t="str">
        <f>IF(I109="Not Approved",0,IFERROR(IF(SUMIFS($F$6:F109,$I$6:I109,I109)&lt;(_xlfn.XLOOKUP(I109,'Funding Categories'!$A$3:$A$23,'Funding Categories'!$C$3:$C$23)-SUMIF('Early Budget'!$I:$I,I109,'Early Budget'!$H:$H)-SUMIF('Regular 1'!$I:$I,I109,'Regular 1'!$H:$H)),E109*G109,IF(F109-(SUMIFS($F$6:F109,$I$6:I109,I109)-(_xlfn.XLOOKUP(I109,'Funding Categories'!$A$3:$A$23,'Funding Categories'!$C$3:$C$23)-SUMIF('Early Budget'!$I:$I,I109,'Early Budget'!$H:$H)-SUMIF('Regular 1'!$I:$I,I109,'Regular 1'!$H:$H)))&lt;=0,"CAPPED OUT",F109-(SUMIFS($F$6:F109,$I$6:I109,I109)-(_xlfn.XLOOKUP(I109,'Funding Categories'!$A$3:$A$23,'Funding Categories'!$C$3:$C$23)-SUMIF('Early Budget'!$I:$I,I109,'Early Budget'!$H:$H)-SUMIF('Regular 1'!$I:$I,I109,'Regular 1'!$H:$H))))),""))</f>
        <v/>
      </c>
      <c r="I109" s="177"/>
      <c r="J109" s="29"/>
      <c r="K109" s="29"/>
    </row>
    <row r="110" spans="1:11" x14ac:dyDescent="0.2">
      <c r="A110" s="29" t="str">
        <f>IF(OR(D110="",E110=""),"",COUNTA($E$6:$E110))</f>
        <v/>
      </c>
      <c r="B110" s="19"/>
      <c r="F110" s="22" t="str">
        <f t="shared" si="6"/>
        <v/>
      </c>
      <c r="G110" s="32" t="str">
        <f t="shared" si="7"/>
        <v/>
      </c>
      <c r="H110" s="23" t="str">
        <f>IF(I110="Not Approved",0,IFERROR(IF(SUMIFS($F$6:F110,$I$6:I110,I110)&lt;(_xlfn.XLOOKUP(I110,'Funding Categories'!$A$3:$A$23,'Funding Categories'!$C$3:$C$23)-SUMIF('Early Budget'!$I:$I,I110,'Early Budget'!$H:$H)-SUMIF('Regular 1'!$I:$I,I110,'Regular 1'!$H:$H)),E110*G110,IF(F110-(SUMIFS($F$6:F110,$I$6:I110,I110)-(_xlfn.XLOOKUP(I110,'Funding Categories'!$A$3:$A$23,'Funding Categories'!$C$3:$C$23)-SUMIF('Early Budget'!$I:$I,I110,'Early Budget'!$H:$H)-SUMIF('Regular 1'!$I:$I,I110,'Regular 1'!$H:$H)))&lt;=0,"CAPPED OUT",F110-(SUMIFS($F$6:F110,$I$6:I110,I110)-(_xlfn.XLOOKUP(I110,'Funding Categories'!$A$3:$A$23,'Funding Categories'!$C$3:$C$23)-SUMIF('Early Budget'!$I:$I,I110,'Early Budget'!$H:$H)-SUMIF('Regular 1'!$I:$I,I110,'Regular 1'!$H:$H))))),""))</f>
        <v/>
      </c>
      <c r="I110" s="177"/>
      <c r="J110" s="29"/>
      <c r="K110" s="29"/>
    </row>
    <row r="111" spans="1:11" x14ac:dyDescent="0.2">
      <c r="A111" s="29" t="str">
        <f>IF(OR(D111="",E111=""),"",COUNTA($E$6:$E111))</f>
        <v/>
      </c>
      <c r="B111" s="19"/>
      <c r="F111" s="22" t="str">
        <f t="shared" si="6"/>
        <v/>
      </c>
      <c r="G111" s="32" t="str">
        <f t="shared" si="7"/>
        <v/>
      </c>
      <c r="H111" s="23" t="str">
        <f>IF(I111="Not Approved",0,IFERROR(IF(SUMIFS($F$6:F111,$I$6:I111,I111)&lt;(_xlfn.XLOOKUP(I111,'Funding Categories'!$A$3:$A$23,'Funding Categories'!$C$3:$C$23)-SUMIF('Early Budget'!$I:$I,I111,'Early Budget'!$H:$H)-SUMIF('Regular 1'!$I:$I,I111,'Regular 1'!$H:$H)),E111*G111,IF(F111-(SUMIFS($F$6:F111,$I$6:I111,I111)-(_xlfn.XLOOKUP(I111,'Funding Categories'!$A$3:$A$23,'Funding Categories'!$C$3:$C$23)-SUMIF('Early Budget'!$I:$I,I111,'Early Budget'!$H:$H)-SUMIF('Regular 1'!$I:$I,I111,'Regular 1'!$H:$H)))&lt;=0,"CAPPED OUT",F111-(SUMIFS($F$6:F111,$I$6:I111,I111)-(_xlfn.XLOOKUP(I111,'Funding Categories'!$A$3:$A$23,'Funding Categories'!$C$3:$C$23)-SUMIF('Early Budget'!$I:$I,I111,'Early Budget'!$H:$H)-SUMIF('Regular 1'!$I:$I,I111,'Regular 1'!$H:$H))))),""))</f>
        <v/>
      </c>
      <c r="I111" s="177"/>
      <c r="J111" s="29"/>
      <c r="K111" s="29"/>
    </row>
    <row r="112" spans="1:11" x14ac:dyDescent="0.2">
      <c r="A112" s="29" t="str">
        <f>IF(OR(D112="",E112=""),"",COUNTA($E$6:$E112))</f>
        <v/>
      </c>
      <c r="B112" s="19"/>
      <c r="F112" s="22" t="str">
        <f t="shared" si="6"/>
        <v/>
      </c>
      <c r="G112" s="32" t="str">
        <f t="shared" si="7"/>
        <v/>
      </c>
      <c r="H112" s="23" t="str">
        <f>IF(I112="Not Approved",0,IFERROR(IF(SUMIFS($F$6:F112,$I$6:I112,I112)&lt;(_xlfn.XLOOKUP(I112,'Funding Categories'!$A$3:$A$23,'Funding Categories'!$C$3:$C$23)-SUMIF('Early Budget'!$I:$I,I112,'Early Budget'!$H:$H)-SUMIF('Regular 1'!$I:$I,I112,'Regular 1'!$H:$H)),E112*G112,IF(F112-(SUMIFS($F$6:F112,$I$6:I112,I112)-(_xlfn.XLOOKUP(I112,'Funding Categories'!$A$3:$A$23,'Funding Categories'!$C$3:$C$23)-SUMIF('Early Budget'!$I:$I,I112,'Early Budget'!$H:$H)-SUMIF('Regular 1'!$I:$I,I112,'Regular 1'!$H:$H)))&lt;=0,"CAPPED OUT",F112-(SUMIFS($F$6:F112,$I$6:I112,I112)-(_xlfn.XLOOKUP(I112,'Funding Categories'!$A$3:$A$23,'Funding Categories'!$C$3:$C$23)-SUMIF('Early Budget'!$I:$I,I112,'Early Budget'!$H:$H)-SUMIF('Regular 1'!$I:$I,I112,'Regular 1'!$H:$H))))),""))</f>
        <v/>
      </c>
      <c r="I112" s="177"/>
      <c r="J112" s="29"/>
      <c r="K112" s="29"/>
    </row>
    <row r="113" spans="1:11" x14ac:dyDescent="0.2">
      <c r="A113" s="29" t="str">
        <f>IF(OR(D113="",E113=""),"",COUNTA($E$6:$E113))</f>
        <v/>
      </c>
      <c r="B113" s="19"/>
      <c r="F113" s="22" t="str">
        <f t="shared" si="6"/>
        <v/>
      </c>
      <c r="G113" s="32" t="str">
        <f t="shared" si="7"/>
        <v/>
      </c>
      <c r="H113" s="23" t="str">
        <f>IF(I113="Not Approved",0,IFERROR(IF(SUMIFS($F$6:F113,$I$6:I113,I113)&lt;(_xlfn.XLOOKUP(I113,'Funding Categories'!$A$3:$A$23,'Funding Categories'!$C$3:$C$23)-SUMIF('Early Budget'!$I:$I,I113,'Early Budget'!$H:$H)-SUMIF('Regular 1'!$I:$I,I113,'Regular 1'!$H:$H)),E113*G113,IF(F113-(SUMIFS($F$6:F113,$I$6:I113,I113)-(_xlfn.XLOOKUP(I113,'Funding Categories'!$A$3:$A$23,'Funding Categories'!$C$3:$C$23)-SUMIF('Early Budget'!$I:$I,I113,'Early Budget'!$H:$H)-SUMIF('Regular 1'!$I:$I,I113,'Regular 1'!$H:$H)))&lt;=0,"CAPPED OUT",F113-(SUMIFS($F$6:F113,$I$6:I113,I113)-(_xlfn.XLOOKUP(I113,'Funding Categories'!$A$3:$A$23,'Funding Categories'!$C$3:$C$23)-SUMIF('Early Budget'!$I:$I,I113,'Early Budget'!$H:$H)-SUMIF('Regular 1'!$I:$I,I113,'Regular 1'!$H:$H))))),""))</f>
        <v/>
      </c>
      <c r="I113" s="177"/>
      <c r="J113" s="29"/>
      <c r="K113" s="29"/>
    </row>
    <row r="114" spans="1:11" x14ac:dyDescent="0.2">
      <c r="A114" s="29" t="str">
        <f>IF(OR(D114="",E114=""),"",COUNTA($E$6:$E114))</f>
        <v/>
      </c>
      <c r="B114" s="19"/>
      <c r="F114" s="22" t="str">
        <f t="shared" si="6"/>
        <v/>
      </c>
      <c r="G114" s="32" t="str">
        <f t="shared" si="7"/>
        <v/>
      </c>
      <c r="H114" s="23" t="str">
        <f>IF(I114="Not Approved",0,IFERROR(IF(SUMIFS($F$6:F114,$I$6:I114,I114)&lt;(_xlfn.XLOOKUP(I114,'Funding Categories'!$A$3:$A$23,'Funding Categories'!$C$3:$C$23)-SUMIF('Early Budget'!$I:$I,I114,'Early Budget'!$H:$H)-SUMIF('Regular 1'!$I:$I,I114,'Regular 1'!$H:$H)),E114*G114,IF(F114-(SUMIFS($F$6:F114,$I$6:I114,I114)-(_xlfn.XLOOKUP(I114,'Funding Categories'!$A$3:$A$23,'Funding Categories'!$C$3:$C$23)-SUMIF('Early Budget'!$I:$I,I114,'Early Budget'!$H:$H)-SUMIF('Regular 1'!$I:$I,I114,'Regular 1'!$H:$H)))&lt;=0,"CAPPED OUT",F114-(SUMIFS($F$6:F114,$I$6:I114,I114)-(_xlfn.XLOOKUP(I114,'Funding Categories'!$A$3:$A$23,'Funding Categories'!$C$3:$C$23)-SUMIF('Early Budget'!$I:$I,I114,'Early Budget'!$H:$H)-SUMIF('Regular 1'!$I:$I,I114,'Regular 1'!$H:$H))))),""))</f>
        <v/>
      </c>
      <c r="I114" s="177"/>
      <c r="J114" s="29"/>
      <c r="K114" s="29"/>
    </row>
    <row r="115" spans="1:11" x14ac:dyDescent="0.2">
      <c r="A115" s="29" t="str">
        <f>IF(OR(D115="",E115=""),"",COUNTA($E$6:$E115))</f>
        <v/>
      </c>
      <c r="B115" s="19"/>
      <c r="F115" s="22" t="str">
        <f t="shared" si="6"/>
        <v/>
      </c>
      <c r="G115" s="32" t="str">
        <f t="shared" si="7"/>
        <v/>
      </c>
      <c r="H115" s="23" t="str">
        <f>IF(I115="Not Approved",0,IFERROR(IF(SUMIFS($F$6:F115,$I$6:I115,I115)&lt;(_xlfn.XLOOKUP(I115,'Funding Categories'!$A$3:$A$23,'Funding Categories'!$C$3:$C$23)-SUMIF('Early Budget'!$I:$I,I115,'Early Budget'!$H:$H)-SUMIF('Regular 1'!$I:$I,I115,'Regular 1'!$H:$H)),E115*G115,IF(F115-(SUMIFS($F$6:F115,$I$6:I115,I115)-(_xlfn.XLOOKUP(I115,'Funding Categories'!$A$3:$A$23,'Funding Categories'!$C$3:$C$23)-SUMIF('Early Budget'!$I:$I,I115,'Early Budget'!$H:$H)-SUMIF('Regular 1'!$I:$I,I115,'Regular 1'!$H:$H)))&lt;=0,"CAPPED OUT",F115-(SUMIFS($F$6:F115,$I$6:I115,I115)-(_xlfn.XLOOKUP(I115,'Funding Categories'!$A$3:$A$23,'Funding Categories'!$C$3:$C$23)-SUMIF('Early Budget'!$I:$I,I115,'Early Budget'!$H:$H)-SUMIF('Regular 1'!$I:$I,I115,'Regular 1'!$H:$H))))),""))</f>
        <v/>
      </c>
      <c r="I115" s="177"/>
      <c r="J115" s="29"/>
      <c r="K115" s="29"/>
    </row>
    <row r="116" spans="1:11" x14ac:dyDescent="0.2">
      <c r="A116" s="29" t="str">
        <f>IF(OR(D116="",E116=""),"",COUNTA($E$6:$E116))</f>
        <v/>
      </c>
      <c r="B116" s="19"/>
      <c r="F116" s="22" t="str">
        <f t="shared" si="6"/>
        <v/>
      </c>
      <c r="G116" s="32" t="str">
        <f t="shared" si="7"/>
        <v/>
      </c>
      <c r="H116" s="23" t="str">
        <f>IF(I116="Not Approved",0,IFERROR(IF(SUMIFS($F$6:F116,$I$6:I116,I116)&lt;(_xlfn.XLOOKUP(I116,'Funding Categories'!$A$3:$A$23,'Funding Categories'!$C$3:$C$23)-SUMIF('Early Budget'!$I:$I,I116,'Early Budget'!$H:$H)-SUMIF('Regular 1'!$I:$I,I116,'Regular 1'!$H:$H)),E116*G116,IF(F116-(SUMIFS($F$6:F116,$I$6:I116,I116)-(_xlfn.XLOOKUP(I116,'Funding Categories'!$A$3:$A$23,'Funding Categories'!$C$3:$C$23)-SUMIF('Early Budget'!$I:$I,I116,'Early Budget'!$H:$H)-SUMIF('Regular 1'!$I:$I,I116,'Regular 1'!$H:$H)))&lt;=0,"CAPPED OUT",F116-(SUMIFS($F$6:F116,$I$6:I116,I116)-(_xlfn.XLOOKUP(I116,'Funding Categories'!$A$3:$A$23,'Funding Categories'!$C$3:$C$23)-SUMIF('Early Budget'!$I:$I,I116,'Early Budget'!$H:$H)-SUMIF('Regular 1'!$I:$I,I116,'Regular 1'!$H:$H))))),""))</f>
        <v/>
      </c>
      <c r="I116" s="177"/>
      <c r="J116" s="29"/>
      <c r="K116" s="29"/>
    </row>
    <row r="117" spans="1:11" x14ac:dyDescent="0.2">
      <c r="A117" s="29" t="str">
        <f>IF(OR(D117="",E117=""),"",COUNTA($E$6:$E117))</f>
        <v/>
      </c>
      <c r="B117" s="19"/>
      <c r="F117" s="22" t="str">
        <f t="shared" si="6"/>
        <v/>
      </c>
      <c r="G117" s="32" t="str">
        <f t="shared" si="7"/>
        <v/>
      </c>
      <c r="H117" s="23" t="str">
        <f>IF(I117="Not Approved",0,IFERROR(IF(SUMIFS($F$6:F117,$I$6:I117,I117)&lt;(_xlfn.XLOOKUP(I117,'Funding Categories'!$A$3:$A$23,'Funding Categories'!$C$3:$C$23)-SUMIF('Early Budget'!$I:$I,I117,'Early Budget'!$H:$H)-SUMIF('Regular 1'!$I:$I,I117,'Regular 1'!$H:$H)),E117*G117,IF(F117-(SUMIFS($F$6:F117,$I$6:I117,I117)-(_xlfn.XLOOKUP(I117,'Funding Categories'!$A$3:$A$23,'Funding Categories'!$C$3:$C$23)-SUMIF('Early Budget'!$I:$I,I117,'Early Budget'!$H:$H)-SUMIF('Regular 1'!$I:$I,I117,'Regular 1'!$H:$H)))&lt;=0,"CAPPED OUT",F117-(SUMIFS($F$6:F117,$I$6:I117,I117)-(_xlfn.XLOOKUP(I117,'Funding Categories'!$A$3:$A$23,'Funding Categories'!$C$3:$C$23)-SUMIF('Early Budget'!$I:$I,I117,'Early Budget'!$H:$H)-SUMIF('Regular 1'!$I:$I,I117,'Regular 1'!$H:$H))))),""))</f>
        <v/>
      </c>
      <c r="I117" s="177"/>
      <c r="J117" s="29"/>
      <c r="K117" s="29"/>
    </row>
    <row r="118" spans="1:11" x14ac:dyDescent="0.2">
      <c r="A118" s="29" t="str">
        <f>IF(OR(D118="",E118=""),"",COUNTA($E$6:$E118))</f>
        <v/>
      </c>
      <c r="B118" s="19"/>
      <c r="F118" s="22" t="str">
        <f t="shared" si="6"/>
        <v/>
      </c>
      <c r="G118" s="32" t="str">
        <f t="shared" si="7"/>
        <v/>
      </c>
      <c r="H118" s="23" t="str">
        <f>IF(I118="Not Approved",0,IFERROR(IF(SUMIFS($F$6:F118,$I$6:I118,I118)&lt;(_xlfn.XLOOKUP(I118,'Funding Categories'!$A$3:$A$23,'Funding Categories'!$C$3:$C$23)-SUMIF('Early Budget'!$I:$I,I118,'Early Budget'!$H:$H)-SUMIF('Regular 1'!$I:$I,I118,'Regular 1'!$H:$H)),E118*G118,IF(F118-(SUMIFS($F$6:F118,$I$6:I118,I118)-(_xlfn.XLOOKUP(I118,'Funding Categories'!$A$3:$A$23,'Funding Categories'!$C$3:$C$23)-SUMIF('Early Budget'!$I:$I,I118,'Early Budget'!$H:$H)-SUMIF('Regular 1'!$I:$I,I118,'Regular 1'!$H:$H)))&lt;=0,"CAPPED OUT",F118-(SUMIFS($F$6:F118,$I$6:I118,I118)-(_xlfn.XLOOKUP(I118,'Funding Categories'!$A$3:$A$23,'Funding Categories'!$C$3:$C$23)-SUMIF('Early Budget'!$I:$I,I118,'Early Budget'!$H:$H)-SUMIF('Regular 1'!$I:$I,I118,'Regular 1'!$H:$H))))),""))</f>
        <v/>
      </c>
      <c r="I118" s="177"/>
      <c r="J118" s="29"/>
      <c r="K118" s="29"/>
    </row>
    <row r="119" spans="1:11" x14ac:dyDescent="0.2">
      <c r="A119" s="29" t="str">
        <f>IF(OR(D119="",E119=""),"",COUNTA($E$6:$E119))</f>
        <v/>
      </c>
      <c r="B119" s="19"/>
      <c r="F119" s="22" t="str">
        <f t="shared" si="6"/>
        <v/>
      </c>
      <c r="G119" s="32" t="str">
        <f t="shared" si="7"/>
        <v/>
      </c>
      <c r="H119" s="23" t="str">
        <f>IF(I119="Not Approved",0,IFERROR(IF(SUMIFS($F$6:F119,$I$6:I119,I119)&lt;(_xlfn.XLOOKUP(I119,'Funding Categories'!$A$3:$A$23,'Funding Categories'!$C$3:$C$23)-SUMIF('Early Budget'!$I:$I,I119,'Early Budget'!$H:$H)-SUMIF('Regular 1'!$I:$I,I119,'Regular 1'!$H:$H)),E119*G119,IF(F119-(SUMIFS($F$6:F119,$I$6:I119,I119)-(_xlfn.XLOOKUP(I119,'Funding Categories'!$A$3:$A$23,'Funding Categories'!$C$3:$C$23)-SUMIF('Early Budget'!$I:$I,I119,'Early Budget'!$H:$H)-SUMIF('Regular 1'!$I:$I,I119,'Regular 1'!$H:$H)))&lt;=0,"CAPPED OUT",F119-(SUMIFS($F$6:F119,$I$6:I119,I119)-(_xlfn.XLOOKUP(I119,'Funding Categories'!$A$3:$A$23,'Funding Categories'!$C$3:$C$23)-SUMIF('Early Budget'!$I:$I,I119,'Early Budget'!$H:$H)-SUMIF('Regular 1'!$I:$I,I119,'Regular 1'!$H:$H))))),""))</f>
        <v/>
      </c>
      <c r="I119" s="177"/>
      <c r="J119" s="29"/>
      <c r="K119" s="29"/>
    </row>
    <row r="120" spans="1:11" x14ac:dyDescent="0.2">
      <c r="A120" s="29" t="str">
        <f>IF(OR(D120="",E120=""),"",COUNTA($E$6:$E120))</f>
        <v/>
      </c>
      <c r="B120" s="19"/>
      <c r="F120" s="22" t="str">
        <f t="shared" si="6"/>
        <v/>
      </c>
      <c r="G120" s="32" t="str">
        <f t="shared" si="7"/>
        <v/>
      </c>
      <c r="H120" s="23" t="str">
        <f>IF(I120="Not Approved",0,IFERROR(IF(SUMIFS($F$6:F120,$I$6:I120,I120)&lt;(_xlfn.XLOOKUP(I120,'Funding Categories'!$A$3:$A$23,'Funding Categories'!$C$3:$C$23)-SUMIF('Early Budget'!$I:$I,I120,'Early Budget'!$H:$H)-SUMIF('Regular 1'!$I:$I,I120,'Regular 1'!$H:$H)),E120*G120,IF(F120-(SUMIFS($F$6:F120,$I$6:I120,I120)-(_xlfn.XLOOKUP(I120,'Funding Categories'!$A$3:$A$23,'Funding Categories'!$C$3:$C$23)-SUMIF('Early Budget'!$I:$I,I120,'Early Budget'!$H:$H)-SUMIF('Regular 1'!$I:$I,I120,'Regular 1'!$H:$H)))&lt;=0,"CAPPED OUT",F120-(SUMIFS($F$6:F120,$I$6:I120,I120)-(_xlfn.XLOOKUP(I120,'Funding Categories'!$A$3:$A$23,'Funding Categories'!$C$3:$C$23)-SUMIF('Early Budget'!$I:$I,I120,'Early Budget'!$H:$H)-SUMIF('Regular 1'!$I:$I,I120,'Regular 1'!$H:$H))))),""))</f>
        <v/>
      </c>
      <c r="I120" s="177"/>
      <c r="J120" s="29"/>
      <c r="K120" s="29"/>
    </row>
    <row r="121" spans="1:11" x14ac:dyDescent="0.2">
      <c r="A121" s="29" t="str">
        <f>IF(OR(D121="",E121=""),"",COUNTA($E$6:$E121))</f>
        <v/>
      </c>
      <c r="B121" s="19"/>
      <c r="F121" s="22" t="str">
        <f t="shared" si="6"/>
        <v/>
      </c>
      <c r="G121" s="32" t="str">
        <f t="shared" si="7"/>
        <v/>
      </c>
      <c r="H121" s="23" t="str">
        <f>IF(I121="Not Approved",0,IFERROR(IF(SUMIFS($F$6:F121,$I$6:I121,I121)&lt;(_xlfn.XLOOKUP(I121,'Funding Categories'!$A$3:$A$23,'Funding Categories'!$C$3:$C$23)-SUMIF('Early Budget'!$I:$I,I121,'Early Budget'!$H:$H)-SUMIF('Regular 1'!$I:$I,I121,'Regular 1'!$H:$H)),E121*G121,IF(F121-(SUMIFS($F$6:F121,$I$6:I121,I121)-(_xlfn.XLOOKUP(I121,'Funding Categories'!$A$3:$A$23,'Funding Categories'!$C$3:$C$23)-SUMIF('Early Budget'!$I:$I,I121,'Early Budget'!$H:$H)-SUMIF('Regular 1'!$I:$I,I121,'Regular 1'!$H:$H)))&lt;=0,"CAPPED OUT",F121-(SUMIFS($F$6:F121,$I$6:I121,I121)-(_xlfn.XLOOKUP(I121,'Funding Categories'!$A$3:$A$23,'Funding Categories'!$C$3:$C$23)-SUMIF('Early Budget'!$I:$I,I121,'Early Budget'!$H:$H)-SUMIF('Regular 1'!$I:$I,I121,'Regular 1'!$H:$H))))),""))</f>
        <v/>
      </c>
      <c r="I121" s="177"/>
      <c r="J121" s="29"/>
      <c r="K121" s="29"/>
    </row>
    <row r="122" spans="1:11" x14ac:dyDescent="0.2">
      <c r="A122" s="29" t="str">
        <f>IF(OR(D122="",E122=""),"",COUNTA($E$6:$E122))</f>
        <v/>
      </c>
      <c r="B122" s="19"/>
      <c r="F122" s="22" t="str">
        <f t="shared" si="6"/>
        <v/>
      </c>
      <c r="G122" s="32" t="str">
        <f t="shared" si="7"/>
        <v/>
      </c>
      <c r="H122" s="23" t="str">
        <f>IF(I122="Not Approved",0,IFERROR(IF(SUMIFS($F$6:F122,$I$6:I122,I122)&lt;(_xlfn.XLOOKUP(I122,'Funding Categories'!$A$3:$A$23,'Funding Categories'!$C$3:$C$23)-SUMIF('Early Budget'!$I:$I,I122,'Early Budget'!$H:$H)-SUMIF('Regular 1'!$I:$I,I122,'Regular 1'!$H:$H)),E122*G122,IF(F122-(SUMIFS($F$6:F122,$I$6:I122,I122)-(_xlfn.XLOOKUP(I122,'Funding Categories'!$A$3:$A$23,'Funding Categories'!$C$3:$C$23)-SUMIF('Early Budget'!$I:$I,I122,'Early Budget'!$H:$H)-SUMIF('Regular 1'!$I:$I,I122,'Regular 1'!$H:$H)))&lt;=0,"CAPPED OUT",F122-(SUMIFS($F$6:F122,$I$6:I122,I122)-(_xlfn.XLOOKUP(I122,'Funding Categories'!$A$3:$A$23,'Funding Categories'!$C$3:$C$23)-SUMIF('Early Budget'!$I:$I,I122,'Early Budget'!$H:$H)-SUMIF('Regular 1'!$I:$I,I122,'Regular 1'!$H:$H))))),""))</f>
        <v/>
      </c>
      <c r="I122" s="177"/>
      <c r="J122" s="29"/>
      <c r="K122" s="29"/>
    </row>
    <row r="123" spans="1:11" x14ac:dyDescent="0.2">
      <c r="A123" s="29" t="str">
        <f>IF(OR(D123="",E123=""),"",COUNTA($E$6:$E123))</f>
        <v/>
      </c>
      <c r="B123" s="19"/>
      <c r="F123" s="22" t="str">
        <f t="shared" si="6"/>
        <v/>
      </c>
      <c r="G123" s="32" t="str">
        <f t="shared" si="7"/>
        <v/>
      </c>
      <c r="H123" s="23" t="str">
        <f>IF(I123="Not Approved",0,IFERROR(IF(SUMIFS($F$6:F123,$I$6:I123,I123)&lt;(_xlfn.XLOOKUP(I123,'Funding Categories'!$A$3:$A$23,'Funding Categories'!$C$3:$C$23)-SUMIF('Early Budget'!$I:$I,I123,'Early Budget'!$H:$H)-SUMIF('Regular 1'!$I:$I,I123,'Regular 1'!$H:$H)),E123*G123,IF(F123-(SUMIFS($F$6:F123,$I$6:I123,I123)-(_xlfn.XLOOKUP(I123,'Funding Categories'!$A$3:$A$23,'Funding Categories'!$C$3:$C$23)-SUMIF('Early Budget'!$I:$I,I123,'Early Budget'!$H:$H)-SUMIF('Regular 1'!$I:$I,I123,'Regular 1'!$H:$H)))&lt;=0,"CAPPED OUT",F123-(SUMIFS($F$6:F123,$I$6:I123,I123)-(_xlfn.XLOOKUP(I123,'Funding Categories'!$A$3:$A$23,'Funding Categories'!$C$3:$C$23)-SUMIF('Early Budget'!$I:$I,I123,'Early Budget'!$H:$H)-SUMIF('Regular 1'!$I:$I,I123,'Regular 1'!$H:$H))))),""))</f>
        <v/>
      </c>
      <c r="I123" s="177"/>
      <c r="J123" s="29"/>
      <c r="K123" s="29"/>
    </row>
    <row r="124" spans="1:11" x14ac:dyDescent="0.2">
      <c r="A124" s="29" t="str">
        <f>IF(OR(D124="",E124=""),"",COUNTA($E$6:$E124))</f>
        <v/>
      </c>
      <c r="B124" s="19"/>
      <c r="F124" s="22" t="str">
        <f t="shared" si="6"/>
        <v/>
      </c>
      <c r="G124" s="32" t="str">
        <f t="shared" si="7"/>
        <v/>
      </c>
      <c r="H124" s="23" t="str">
        <f>IF(I124="Not Approved",0,IFERROR(IF(SUMIFS($F$6:F124,$I$6:I124,I124)&lt;(_xlfn.XLOOKUP(I124,'Funding Categories'!$A$3:$A$23,'Funding Categories'!$C$3:$C$23)-SUMIF('Early Budget'!$I:$I,I124,'Early Budget'!$H:$H)-SUMIF('Regular 1'!$I:$I,I124,'Regular 1'!$H:$H)),E124*G124,IF(F124-(SUMIFS($F$6:F124,$I$6:I124,I124)-(_xlfn.XLOOKUP(I124,'Funding Categories'!$A$3:$A$23,'Funding Categories'!$C$3:$C$23)-SUMIF('Early Budget'!$I:$I,I124,'Early Budget'!$H:$H)-SUMIF('Regular 1'!$I:$I,I124,'Regular 1'!$H:$H)))&lt;=0,"CAPPED OUT",F124-(SUMIFS($F$6:F124,$I$6:I124,I124)-(_xlfn.XLOOKUP(I124,'Funding Categories'!$A$3:$A$23,'Funding Categories'!$C$3:$C$23)-SUMIF('Early Budget'!$I:$I,I124,'Early Budget'!$H:$H)-SUMIF('Regular 1'!$I:$I,I124,'Regular 1'!$H:$H))))),""))</f>
        <v/>
      </c>
      <c r="I124" s="177"/>
      <c r="J124" s="29"/>
      <c r="K124" s="29"/>
    </row>
    <row r="125" spans="1:11" x14ac:dyDescent="0.2">
      <c r="A125" s="29" t="str">
        <f>IF(OR(D125="",E125=""),"",COUNTA($E$6:$E125))</f>
        <v/>
      </c>
      <c r="B125" s="19"/>
      <c r="F125" s="22" t="str">
        <f t="shared" si="6"/>
        <v/>
      </c>
      <c r="G125" s="32" t="str">
        <f t="shared" si="7"/>
        <v/>
      </c>
      <c r="H125" s="23" t="str">
        <f>IF(I125="Not Approved",0,IFERROR(IF(SUMIFS($F$6:F125,$I$6:I125,I125)&lt;(_xlfn.XLOOKUP(I125,'Funding Categories'!$A$3:$A$23,'Funding Categories'!$C$3:$C$23)-SUMIF('Early Budget'!$I:$I,I125,'Early Budget'!$H:$H)-SUMIF('Regular 1'!$I:$I,I125,'Regular 1'!$H:$H)),E125*G125,IF(F125-(SUMIFS($F$6:F125,$I$6:I125,I125)-(_xlfn.XLOOKUP(I125,'Funding Categories'!$A$3:$A$23,'Funding Categories'!$C$3:$C$23)-SUMIF('Early Budget'!$I:$I,I125,'Early Budget'!$H:$H)-SUMIF('Regular 1'!$I:$I,I125,'Regular 1'!$H:$H)))&lt;=0,"CAPPED OUT",F125-(SUMIFS($F$6:F125,$I$6:I125,I125)-(_xlfn.XLOOKUP(I125,'Funding Categories'!$A$3:$A$23,'Funding Categories'!$C$3:$C$23)-SUMIF('Early Budget'!$I:$I,I125,'Early Budget'!$H:$H)-SUMIF('Regular 1'!$I:$I,I125,'Regular 1'!$H:$H))))),""))</f>
        <v/>
      </c>
      <c r="I125" s="177"/>
      <c r="J125" s="29"/>
      <c r="K125" s="29"/>
    </row>
  </sheetData>
  <sheetProtection algorithmName="SHA-512" hashValue="f26CGtNJU8BLYNKrGVTdPaVVezLZtUiUxRRUJGqu+cCgobu3zpkUgMG6zwAnxc2i5HMzEGsPVScDnwhEAdJo3g==" saltValue="G+5gW5VkfA6sGmjPZrcrAw==" spinCount="100000" sheet="1" objects="1" scenarios="1" selectLockedCells="1"/>
  <mergeCells count="4">
    <mergeCell ref="A1:K1"/>
    <mergeCell ref="A2:K2"/>
    <mergeCell ref="A3:K3"/>
    <mergeCell ref="A4:K4"/>
  </mergeCells>
  <conditionalFormatting sqref="A3:K3">
    <cfRule type="beginsWith" dxfId="3" priority="1" operator="beginsWith" text="&lt;&lt;">
      <formula>LEFT(A3,LEN("&lt;&lt;"))="&lt;&lt;"</formula>
    </cfRule>
  </conditionalFormatting>
  <dataValidations count="2">
    <dataValidation type="list" allowBlank="1" showInputMessage="1" showErrorMessage="1" sqref="K6:K125" xr:uid="{551193BE-2C0D-4881-92E9-F17630C50BC2}">
      <formula1>"Yes, No"</formula1>
    </dataValidation>
    <dataValidation type="list" allowBlank="1" showInputMessage="1" showErrorMessage="1" sqref="J6:J125" xr:uid="{C41FD0A4-B426-DB4C-B6A0-F693F3AF4E56}">
      <formula1>"1,2,3,4,5,6,7,8,9,10"</formula1>
    </dataValidation>
  </dataValidations>
  <pageMargins left="0.25" right="0.25" top="0.5" bottom="0.5" header="0.3" footer="0.3"/>
  <pageSetup scale="50" fitToHeight="0" orientation="portrait" horizontalDpi="0"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7ECC4A8E-A338-4069-B418-A05210D83305}">
          <x14:formula1>
            <xm:f>Dropdown!$A$1:$A$20</xm:f>
          </x14:formula1>
          <xm:sqref>I6:I125</xm:sqref>
        </x14:dataValidation>
        <x14:dataValidation type="custom" errorStyle="information" showErrorMessage="1" errorTitle="Guiding Principles" error="Please note that SAFAC will not review any Budget Request without the funds requesting organization's Guiding Principles stated on this Budget Request sheet." promptTitle="Guiding Principles" prompt="Please enter your organization's Guiding Principles first." xr:uid="{B41F7499-EE9B-A246-AEF9-3EAF51857D27}">
          <x14:formula1>
            <xm:f>IF('Regular 1'!$A$3="&lt;&lt; Replace this text with your organization's Guiding Principles found on your organization's constitution, under Documents on Engage. &gt;&gt;",FALSE,TRUE)</xm:f>
          </x14:formula1>
          <xm:sqref>B7:C125 D11:E125</xm:sqref>
        </x14:dataValidation>
        <x14:dataValidation type="custom" errorStyle="information" showInputMessage="1" showErrorMessage="1" errorTitle="Guiding Principles" error="Please note that SAFAC will not review any Budget Request without the funds requesting organization's Guiding Principles stated on this Budget Request sheet." prompt="Please enter the name of the event for which you are requesting your item. Examples: GBMs, Homecoming, Ice Cream Social etc" xr:uid="{69DEBDFB-A1A9-2848-A3C8-CCC2C7E053E7}">
          <x14:formula1>
            <xm:f>IF('Regular 1'!$A$3="&lt;&lt; Replace this text with your organization's Guiding Principles found on your organization's constitution, under Documents on Engage. &gt;&gt;",FALSE,TRUE)</xm:f>
          </x14:formula1>
          <xm:sqref>B6</xm:sqref>
        </x14:dataValidation>
        <x14:dataValidation type="custom" errorStyle="information" showErrorMessage="1" errorTitle="Guiding Principlies" error="Please note that SAFAC will not review any Budget Request without the funds requesting organization's Guiding Principles stated on this Budget Request sheet." promptTitle="Guiding Principles" prompt="Please enter your organization's Guiding Principles first." xr:uid="{CBA5EC86-E2D0-DE43-8966-0E62B1ECA2DF}">
          <x14:formula1>
            <xm:f>IF('Regular 1'!$A$3="&lt;&lt; Replace this text with your organization's Guiding Principles found on your organization's constitution, under Documents on Engage. &gt;&gt;",FALSE,TRUE)</xm:f>
          </x14:formula1>
          <xm:sqref>D9:E10 E6:E8 D7:D8</xm:sqref>
        </x14:dataValidation>
        <x14:dataValidation type="custom" errorStyle="information" showInputMessage="1" showErrorMessage="1" errorTitle="Guiding Principlies" error="Please note that SAFAC will not review any Budget Request without the funds requesting organization's Guiding Principles stated on this Budget Request sheet." prompt="The quantity you are requesting of your Requested Item. E.g. If the Amazon item is a bundle of 4 pencils for $4 and you want 8 pencils, you would enter 2." xr:uid="{1D4521AE-E80A-C547-86A7-AE1ECDDFA1C5}">
          <x14:formula1>
            <xm:f>IF('Regular 1'!$A$3="&lt;&lt; Replace this text with your organization's Guiding Principles found on your organization's constitution, under Documents on Engage. &gt;&gt;",FALSE,TRUE)</xm:f>
          </x14:formula1>
          <xm:sqref>D6</xm:sqref>
        </x14:dataValidation>
        <x14:dataValidation type="custom" errorStyle="information" showInputMessage="1" showErrorMessage="1" errorTitle="Guiding Principlies" error="Please note that SAFAC will not review any Budget Request without the funds requesting organization's Guiding Principles stated on this Budget Request sheet." prompt="Please try to be as specific as possible, within sense and indicate if your item is a bundle of multiple units. E.g. If pencils were in a bundle of 4, please enter &quot;Pencils (x4)&quot;." xr:uid="{4C4EA7BB-EADD-FB40-AA09-8635F6C3A59A}">
          <x14:formula1>
            <xm:f>IF('Regular 1'!$A$3="&lt;&lt; Replace this text with your organization's Guiding Principles found on your organization's constitution, under Documents on Engage. &gt;&gt;",FALSE,TRUE)</xm:f>
          </x14:formula1>
          <xm:sqref>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F3615-29F9-4146-8A0F-539BAF536AA2}">
  <sheetPr codeName="Sheet3"/>
  <dimension ref="A1:E31"/>
  <sheetViews>
    <sheetView showGridLines="0" topLeftCell="A21" zoomScale="88" zoomScaleNormal="100" workbookViewId="0">
      <selection activeCell="A6" sqref="A6:D6"/>
    </sheetView>
  </sheetViews>
  <sheetFormatPr baseColWidth="10" defaultColWidth="0" defaultRowHeight="16" zeroHeight="1" x14ac:dyDescent="0.2"/>
  <cols>
    <col min="1" max="1" width="33.6640625" style="84" customWidth="1"/>
    <col min="2" max="2" width="27" customWidth="1"/>
    <col min="3" max="3" width="73.1640625" customWidth="1"/>
    <col min="4" max="4" width="26.5" style="85" customWidth="1"/>
    <col min="5" max="5" width="0" hidden="1" customWidth="1"/>
    <col min="6" max="16384" width="10.83203125" hidden="1"/>
  </cols>
  <sheetData>
    <row r="1" spans="1:4" ht="138" customHeight="1" x14ac:dyDescent="0.2">
      <c r="A1" s="223" t="s">
        <v>295</v>
      </c>
      <c r="B1" s="224"/>
      <c r="C1" s="224"/>
      <c r="D1" s="225"/>
    </row>
    <row r="2" spans="1:4" ht="38" customHeight="1" x14ac:dyDescent="0.2">
      <c r="A2" s="220" t="s">
        <v>285</v>
      </c>
      <c r="B2" s="221"/>
      <c r="C2" s="221"/>
      <c r="D2" s="222"/>
    </row>
    <row r="3" spans="1:4" ht="2" customHeight="1" x14ac:dyDescent="0.2">
      <c r="A3" s="78"/>
      <c r="B3" s="76"/>
      <c r="C3" s="76"/>
      <c r="D3" s="79"/>
    </row>
    <row r="4" spans="1:4" s="38" customFormat="1" ht="21" x14ac:dyDescent="0.25">
      <c r="A4" s="80" t="s">
        <v>280</v>
      </c>
      <c r="D4" s="81"/>
    </row>
    <row r="5" spans="1:4" ht="17" x14ac:dyDescent="0.2">
      <c r="A5" s="82" t="s">
        <v>22</v>
      </c>
      <c r="B5" s="64"/>
      <c r="C5" s="68"/>
      <c r="D5" s="83"/>
    </row>
    <row r="6" spans="1:4" ht="165" customHeight="1" x14ac:dyDescent="0.2">
      <c r="A6" s="216"/>
      <c r="B6" s="217"/>
      <c r="C6" s="217"/>
      <c r="D6" s="218"/>
    </row>
    <row r="7" spans="1:4" ht="21" customHeight="1" x14ac:dyDescent="0.2"/>
    <row r="8" spans="1:4" ht="21" x14ac:dyDescent="0.25">
      <c r="A8" s="80" t="s">
        <v>278</v>
      </c>
    </row>
    <row r="9" spans="1:4" ht="17" x14ac:dyDescent="0.2">
      <c r="A9" s="82" t="s">
        <v>22</v>
      </c>
      <c r="B9" s="64"/>
      <c r="C9" s="68"/>
      <c r="D9" s="83"/>
    </row>
    <row r="10" spans="1:4" ht="155" customHeight="1" x14ac:dyDescent="0.2">
      <c r="A10" s="216"/>
      <c r="B10" s="217"/>
      <c r="C10" s="217"/>
      <c r="D10" s="218"/>
    </row>
    <row r="11" spans="1:4" ht="25" customHeight="1" x14ac:dyDescent="0.2"/>
    <row r="12" spans="1:4" ht="21" x14ac:dyDescent="0.25">
      <c r="A12" s="80" t="s">
        <v>279</v>
      </c>
    </row>
    <row r="13" spans="1:4" ht="17" x14ac:dyDescent="0.2">
      <c r="A13" s="82" t="s">
        <v>22</v>
      </c>
      <c r="B13" s="64"/>
      <c r="C13" s="68"/>
      <c r="D13" s="83"/>
    </row>
    <row r="14" spans="1:4" ht="148" customHeight="1" x14ac:dyDescent="0.2">
      <c r="A14" s="216"/>
      <c r="B14" s="217"/>
      <c r="C14" s="217"/>
      <c r="D14" s="218"/>
    </row>
    <row r="15" spans="1:4" ht="25" customHeight="1" x14ac:dyDescent="0.2"/>
    <row r="16" spans="1:4" ht="25" customHeight="1" x14ac:dyDescent="0.25">
      <c r="A16" s="80" t="s">
        <v>322</v>
      </c>
    </row>
    <row r="17" spans="1:4" ht="17" x14ac:dyDescent="0.2">
      <c r="A17" s="82" t="s">
        <v>22</v>
      </c>
      <c r="B17" s="64"/>
      <c r="C17" s="68"/>
      <c r="D17" s="83"/>
    </row>
    <row r="18" spans="1:4" ht="148" customHeight="1" x14ac:dyDescent="0.2">
      <c r="A18" s="216" t="s">
        <v>323</v>
      </c>
      <c r="B18" s="217"/>
      <c r="C18" s="217"/>
      <c r="D18" s="218"/>
    </row>
    <row r="19" spans="1:4" ht="33" customHeight="1" x14ac:dyDescent="0.25">
      <c r="A19" s="80" t="s">
        <v>301</v>
      </c>
    </row>
    <row r="20" spans="1:4" ht="17" customHeight="1" x14ac:dyDescent="0.2">
      <c r="A20" s="82" t="s">
        <v>22</v>
      </c>
      <c r="B20" s="64"/>
      <c r="C20" s="68"/>
      <c r="D20" s="83"/>
    </row>
    <row r="21" spans="1:4" ht="50" customHeight="1" x14ac:dyDescent="0.2">
      <c r="A21" s="216"/>
      <c r="B21" s="217"/>
      <c r="C21" s="217"/>
      <c r="D21" s="218"/>
    </row>
    <row r="22" spans="1:4" ht="33" customHeight="1" x14ac:dyDescent="0.25">
      <c r="A22" s="80" t="s">
        <v>304</v>
      </c>
    </row>
    <row r="23" spans="1:4" ht="20" customHeight="1" x14ac:dyDescent="0.2">
      <c r="A23" s="82" t="s">
        <v>22</v>
      </c>
      <c r="B23" s="64"/>
      <c r="C23" s="68"/>
      <c r="D23" s="83"/>
    </row>
    <row r="24" spans="1:4" ht="52" customHeight="1" x14ac:dyDescent="0.2">
      <c r="A24" s="216"/>
      <c r="B24" s="217"/>
      <c r="C24" s="217"/>
      <c r="D24" s="218"/>
    </row>
    <row r="25" spans="1:4" ht="33" customHeight="1" x14ac:dyDescent="0.25">
      <c r="A25" s="80" t="s">
        <v>302</v>
      </c>
    </row>
    <row r="26" spans="1:4" ht="21" customHeight="1" x14ac:dyDescent="0.2">
      <c r="A26" s="82" t="s">
        <v>22</v>
      </c>
      <c r="B26" s="64"/>
      <c r="C26" s="68"/>
      <c r="D26" s="83"/>
    </row>
    <row r="27" spans="1:4" ht="50" customHeight="1" x14ac:dyDescent="0.2">
      <c r="A27" s="216"/>
      <c r="B27" s="217"/>
      <c r="C27" s="217"/>
      <c r="D27" s="218"/>
    </row>
    <row r="28" spans="1:4" ht="33" customHeight="1" x14ac:dyDescent="0.25">
      <c r="A28" s="80" t="s">
        <v>303</v>
      </c>
    </row>
    <row r="29" spans="1:4" ht="21" customHeight="1" x14ac:dyDescent="0.2">
      <c r="A29" s="120" t="s">
        <v>22</v>
      </c>
      <c r="B29" s="64"/>
      <c r="C29" s="68"/>
      <c r="D29" s="121"/>
    </row>
    <row r="30" spans="1:4" ht="76" customHeight="1" x14ac:dyDescent="0.2">
      <c r="A30" s="122"/>
      <c r="B30" s="123"/>
      <c r="C30" s="123"/>
      <c r="D30" s="124"/>
    </row>
    <row r="31" spans="1:4" x14ac:dyDescent="0.2">
      <c r="A31" s="219"/>
      <c r="B31" s="219"/>
      <c r="C31" s="219"/>
      <c r="D31" s="219"/>
    </row>
  </sheetData>
  <sheetProtection algorithmName="SHA-512" hashValue="XYJvC7L88HTi4WWaKvx13upMjv8PciNKsIM5QhMKMpYfxpP+vqS/+Bk1s6umDLNOrGAt2ehe8aUohk3u3GX3gQ==" saltValue="GxqC/wBVlw/hPUaRC8Og8A==" spinCount="100000" sheet="1" objects="1" scenarios="1"/>
  <mergeCells count="10">
    <mergeCell ref="A24:D24"/>
    <mergeCell ref="A27:D27"/>
    <mergeCell ref="A31:D31"/>
    <mergeCell ref="A2:D2"/>
    <mergeCell ref="A1:D1"/>
    <mergeCell ref="A6:D6"/>
    <mergeCell ref="A10:D10"/>
    <mergeCell ref="A14:D14"/>
    <mergeCell ref="A21:D21"/>
    <mergeCell ref="A18:D18"/>
  </mergeCells>
  <pageMargins left="0.7" right="0.7" top="0.75" bottom="0.75" header="0.3" footer="0.3"/>
  <pageSetup scale="53" orientation="portrait" horizontalDpi="0" verticalDpi="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J38"/>
  <sheetViews>
    <sheetView showGridLines="0" zoomScale="75" zoomScaleNormal="130" workbookViewId="0">
      <selection activeCell="C32" sqref="C32"/>
    </sheetView>
  </sheetViews>
  <sheetFormatPr baseColWidth="10" defaultColWidth="0" defaultRowHeight="16" zeroHeight="1" x14ac:dyDescent="0.2"/>
  <cols>
    <col min="1" max="1" width="34.6640625" style="1" bestFit="1" customWidth="1"/>
    <col min="2" max="2" width="23.33203125" style="3" customWidth="1"/>
    <col min="3" max="5" width="23.33203125" style="14" customWidth="1"/>
    <col min="6" max="6" width="23.33203125" style="86" customWidth="1"/>
    <col min="7" max="7" width="7.5" style="86" customWidth="1"/>
    <col min="8" max="8" width="28.5" style="86" customWidth="1"/>
    <col min="9" max="9" width="6.83203125" style="33" customWidth="1"/>
    <col min="10" max="10" width="0" style="1" hidden="1" customWidth="1"/>
    <col min="11" max="16384" width="10.83203125" style="1" hidden="1"/>
  </cols>
  <sheetData>
    <row r="1" spans="1:9" ht="65" customHeight="1" x14ac:dyDescent="0.2">
      <c r="A1" s="229" t="s">
        <v>11</v>
      </c>
      <c r="B1" s="230"/>
      <c r="C1" s="230"/>
      <c r="D1" s="230"/>
      <c r="E1" s="230"/>
      <c r="F1" s="230"/>
      <c r="G1" s="230"/>
      <c r="H1" s="119"/>
      <c r="I1" s="118"/>
    </row>
    <row r="2" spans="1:9" s="20" customFormat="1" ht="40" customHeight="1" thickBot="1" x14ac:dyDescent="0.3">
      <c r="A2" s="100" t="s">
        <v>5</v>
      </c>
      <c r="B2" s="101" t="s">
        <v>21</v>
      </c>
      <c r="C2" s="102" t="s">
        <v>18</v>
      </c>
      <c r="D2" s="102" t="s">
        <v>639</v>
      </c>
      <c r="E2" s="111" t="s">
        <v>19</v>
      </c>
      <c r="F2" s="103" t="s">
        <v>296</v>
      </c>
      <c r="G2"/>
      <c r="H2" s="99" t="s">
        <v>299</v>
      </c>
      <c r="I2"/>
    </row>
    <row r="3" spans="1:9" x14ac:dyDescent="0.2">
      <c r="A3" s="87" t="s">
        <v>292</v>
      </c>
      <c r="B3" s="3" t="s">
        <v>13</v>
      </c>
      <c r="C3" s="14">
        <v>2500</v>
      </c>
      <c r="D3" s="3"/>
      <c r="E3" s="112" t="str" cm="1">
        <f t="array" aca="1" ref="E3" ca="1">IF(SUMPRODUCT(SUMIF(INDIRECT("'"&amp;Budgets&amp;"'!I:I"),$A3,INDIRECT("'"&amp;Budgets&amp;"'!H:H")))=0,"",SUMPRODUCT(SUMIF(INDIRECT("'"&amp;Budgets&amp;"'!I:I"),$A3,INDIRECT("'"&amp;Budgets&amp;"'!H:H"))))</f>
        <v/>
      </c>
      <c r="F3" s="117" t="str">
        <f ca="1">IFERROR(IF(C3-E3=C3,"",C3-E3),"")</f>
        <v/>
      </c>
      <c r="G3"/>
      <c r="H3" s="98" t="s">
        <v>294</v>
      </c>
      <c r="I3"/>
    </row>
    <row r="4" spans="1:9" x14ac:dyDescent="0.2">
      <c r="A4" s="87" t="s">
        <v>27</v>
      </c>
      <c r="B4" s="3" t="s">
        <v>13</v>
      </c>
      <c r="C4" s="14">
        <v>750</v>
      </c>
      <c r="D4" s="3"/>
      <c r="E4" s="112" t="str" cm="1">
        <f t="array" aca="1" ref="E4" ca="1">IF(SUMPRODUCT(SUMIF(INDIRECT("'"&amp;Budgets&amp;"'!I:I"),#REF!,INDIRECT("'"&amp;Budgets&amp;"'!H:H")))=0,"",SUMPRODUCT(SUMIF(INDIRECT("'"&amp;Budgets&amp;"'!I:I"),#REF!,INDIRECT("'"&amp;Budgets&amp;"'!H:H"))))</f>
        <v/>
      </c>
      <c r="F4" s="88" t="str">
        <f ca="1">IFERROR(IF(#REF!-E4=#REF!,"",#REF!-E4),"")</f>
        <v/>
      </c>
      <c r="G4"/>
      <c r="H4" s="98" t="s">
        <v>278</v>
      </c>
      <c r="I4"/>
    </row>
    <row r="5" spans="1:9" x14ac:dyDescent="0.2">
      <c r="A5" s="87" t="s">
        <v>28</v>
      </c>
      <c r="B5" s="3" t="s">
        <v>13</v>
      </c>
      <c r="C5" s="14">
        <v>3000</v>
      </c>
      <c r="D5" s="3"/>
      <c r="E5" s="112" t="str" cm="1">
        <f t="array" aca="1" ref="E5" ca="1">IF(SUMPRODUCT(SUMIF(INDIRECT("'"&amp;Budgets&amp;"'!I:I"),$A4,INDIRECT("'"&amp;Budgets&amp;"'!H:H")))=0,"",SUMPRODUCT(SUMIF(INDIRECT("'"&amp;Budgets&amp;"'!I:I"),$A4,INDIRECT("'"&amp;Budgets&amp;"'!H:H"))))</f>
        <v/>
      </c>
      <c r="F5" s="88" t="str">
        <f ca="1">IFERROR(IF(C4-E5=C4,"",C4-E5),"")</f>
        <v/>
      </c>
      <c r="G5"/>
      <c r="H5" s="98" t="s">
        <v>279</v>
      </c>
      <c r="I5"/>
    </row>
    <row r="6" spans="1:9" ht="17" thickBot="1" x14ac:dyDescent="0.25">
      <c r="A6" s="87" t="s">
        <v>245</v>
      </c>
      <c r="B6" s="3" t="s">
        <v>13</v>
      </c>
      <c r="C6" s="14">
        <v>2500</v>
      </c>
      <c r="D6" s="3"/>
      <c r="E6" s="112" t="str" cm="1">
        <f t="array" aca="1" ref="E6" ca="1">IF(SUMPRODUCT(SUMIF(INDIRECT("'"&amp;Budgets&amp;"'!I:I"),$A5,INDIRECT("'"&amp;Budgets&amp;"'!H:H")))=0,"",SUMPRODUCT(SUMIF(INDIRECT("'"&amp;Budgets&amp;"'!I:I"),$A5,INDIRECT("'"&amp;Budgets&amp;"'!H:H"))))</f>
        <v/>
      </c>
      <c r="F6" s="88" t="str">
        <f ca="1">IFERROR(IF(C5-E6=C5,"",C5-E6),"")</f>
        <v/>
      </c>
      <c r="G6"/>
      <c r="H6" s="166"/>
      <c r="I6"/>
    </row>
    <row r="7" spans="1:9" x14ac:dyDescent="0.2">
      <c r="A7" s="87" t="s">
        <v>29</v>
      </c>
      <c r="B7" s="3" t="s">
        <v>13</v>
      </c>
      <c r="C7" s="14">
        <v>1000</v>
      </c>
      <c r="D7" s="3"/>
      <c r="E7" s="112" t="str" cm="1">
        <f t="array" aca="1" ref="E7" ca="1">IF(SUMPRODUCT(SUMIF(INDIRECT("'"&amp;Budgets&amp;"'!I:I"),$A6,INDIRECT("'"&amp;Budgets&amp;"'!H:H")))=0,"",SUMPRODUCT(SUMIF(INDIRECT("'"&amp;Budgets&amp;"'!I:I"),$A6,INDIRECT("'"&amp;Budgets&amp;"'!H:H"))))</f>
        <v/>
      </c>
      <c r="F7" s="88" t="str">
        <f ca="1">IFERROR(IF(C6-E7=C6,"",C6-E7),"")</f>
        <v/>
      </c>
      <c r="G7"/>
      <c r="H7" s="71"/>
      <c r="I7"/>
    </row>
    <row r="8" spans="1:9" x14ac:dyDescent="0.2">
      <c r="A8" s="1" t="s">
        <v>774</v>
      </c>
      <c r="B8" s="3" t="s">
        <v>13</v>
      </c>
      <c r="C8" s="14">
        <v>3000</v>
      </c>
      <c r="E8" s="112" t="str" cm="1">
        <f t="array" aca="1" ref="E8" ca="1">IF(SUMPRODUCT(SUMIF(INDIRECT("'"&amp;Budgets&amp;"'!I:I"),$A7,INDIRECT("'"&amp;Budgets&amp;"'!H:H")))=0,"",SUMPRODUCT(SUMIF(INDIRECT("'"&amp;Budgets&amp;"'!I:I"),$A7,INDIRECT("'"&amp;Budgets&amp;"'!H:H"))))</f>
        <v/>
      </c>
      <c r="F8" s="88" t="str">
        <f ca="1">IFERROR(IF(C7-E8=C7,"",C7-E8),"")</f>
        <v/>
      </c>
      <c r="G8"/>
      <c r="H8" s="71"/>
      <c r="I8"/>
    </row>
    <row r="9" spans="1:9" x14ac:dyDescent="0.2">
      <c r="A9" s="87" t="s">
        <v>276</v>
      </c>
      <c r="B9" s="3" t="s">
        <v>13</v>
      </c>
      <c r="C9" s="14">
        <v>6000</v>
      </c>
      <c r="D9" s="3"/>
      <c r="E9" s="112" t="str" cm="1">
        <f t="array" aca="1" ref="E9" ca="1">IF(SUMPRODUCT(SUMIF(INDIRECT("'"&amp;Budgets&amp;"'!I:I"),$A9,INDIRECT("'"&amp;Budgets&amp;"'!H:H")))=0,"",SUMPRODUCT(SUMIF(INDIRECT("'"&amp;Budgets&amp;"'!I:I"),$A9,INDIRECT("'"&amp;Budgets&amp;"'!H:H"))))</f>
        <v/>
      </c>
      <c r="F9" s="88" t="str">
        <f t="shared" ref="F9:F22" ca="1" si="0">IFERROR(IF(C9-E9=C9,"",C9-E9),"")</f>
        <v/>
      </c>
      <c r="G9"/>
      <c r="H9" s="71"/>
      <c r="I9"/>
    </row>
    <row r="10" spans="1:9" x14ac:dyDescent="0.2">
      <c r="A10" s="87" t="s">
        <v>30</v>
      </c>
      <c r="B10" s="3" t="s">
        <v>13</v>
      </c>
      <c r="C10" s="14">
        <v>5000</v>
      </c>
      <c r="D10" s="3"/>
      <c r="E10" s="112" t="str" cm="1">
        <f t="array" aca="1" ref="E10" ca="1">IF(SUMPRODUCT(SUMIF(INDIRECT("'"&amp;Budgets&amp;"'!I:I"),$A10,INDIRECT("'"&amp;Budgets&amp;"'!H:H")))=0,"",SUMPRODUCT(SUMIF(INDIRECT("'"&amp;Budgets&amp;"'!I:I"),$A10,INDIRECT("'"&amp;Budgets&amp;"'!H:H"))))</f>
        <v/>
      </c>
      <c r="F10" s="88" t="str">
        <f t="shared" ca="1" si="0"/>
        <v/>
      </c>
      <c r="G10"/>
      <c r="H10" s="71"/>
      <c r="I10"/>
    </row>
    <row r="11" spans="1:9" x14ac:dyDescent="0.2">
      <c r="A11" s="87" t="s">
        <v>35</v>
      </c>
      <c r="B11" s="3" t="s">
        <v>13</v>
      </c>
      <c r="C11" s="14">
        <v>750</v>
      </c>
      <c r="D11" s="3"/>
      <c r="E11" s="112" t="str" cm="1">
        <f t="array" aca="1" ref="E11" ca="1">IF(SUMPRODUCT(SUMIF(INDIRECT("'"&amp;Budgets&amp;"'!I:I"),$A11,INDIRECT("'"&amp;Budgets&amp;"'!H:H")))=0,"",SUMPRODUCT(SUMIF(INDIRECT("'"&amp;Budgets&amp;"'!I:I"),$A11,INDIRECT("'"&amp;Budgets&amp;"'!H:H"))))</f>
        <v/>
      </c>
      <c r="F11" s="88" t="str">
        <f t="shared" ca="1" si="0"/>
        <v/>
      </c>
      <c r="G11"/>
      <c r="H11" s="71"/>
      <c r="I11"/>
    </row>
    <row r="12" spans="1:9" x14ac:dyDescent="0.2">
      <c r="A12" s="87" t="s">
        <v>25</v>
      </c>
      <c r="B12" s="3" t="s">
        <v>13</v>
      </c>
      <c r="C12" s="14">
        <f>IF(Cover!E6*H29 &gt; D12*H29, D12*H29, Cover!E6*H29)</f>
        <v>0</v>
      </c>
      <c r="D12" s="3">
        <v>150</v>
      </c>
      <c r="E12" s="112" t="str" cm="1">
        <f t="array" aca="1" ref="E12" ca="1">IF(SUMPRODUCT(SUMIF(INDIRECT("'"&amp;Budgets&amp;"'!I:I"),$A12,INDIRECT("'"&amp;Budgets&amp;"'!H:H")))=0,"",SUMPRODUCT(SUMIF(INDIRECT("'"&amp;Budgets&amp;"'!I:I"),$A12,INDIRECT("'"&amp;Budgets&amp;"'!H:H"))))</f>
        <v/>
      </c>
      <c r="F12" s="88" t="str">
        <f t="shared" ca="1" si="0"/>
        <v/>
      </c>
      <c r="G12"/>
      <c r="H12" s="71"/>
      <c r="I12"/>
    </row>
    <row r="13" spans="1:9" x14ac:dyDescent="0.2">
      <c r="A13" s="87" t="s">
        <v>640</v>
      </c>
      <c r="B13" s="3" t="s">
        <v>13</v>
      </c>
      <c r="C13" s="14">
        <v>1000</v>
      </c>
      <c r="D13" s="3"/>
      <c r="E13" s="112" t="str" cm="1">
        <f t="array" aca="1" ref="E13" ca="1">IF(SUMPRODUCT(SUMIF(INDIRECT("'"&amp;Budgets&amp;"'!I:I"),$A13,INDIRECT("'"&amp;Budgets&amp;"'!H:H")))=0,"",SUMPRODUCT(SUMIF(INDIRECT("'"&amp;Budgets&amp;"'!I:I"),$A13,INDIRECT("'"&amp;Budgets&amp;"'!H:H"))))</f>
        <v/>
      </c>
      <c r="F13" s="88" t="str">
        <f t="shared" ca="1" si="0"/>
        <v/>
      </c>
      <c r="G13"/>
      <c r="H13" s="71"/>
      <c r="I13"/>
    </row>
    <row r="14" spans="1:9" x14ac:dyDescent="0.2">
      <c r="A14" s="87" t="s">
        <v>31</v>
      </c>
      <c r="B14" s="3" t="s">
        <v>13</v>
      </c>
      <c r="C14" s="14">
        <v>200</v>
      </c>
      <c r="D14" s="3"/>
      <c r="E14" s="112" t="str" cm="1">
        <f t="array" aca="1" ref="E14" ca="1">IF(SUMPRODUCT(SUMIF(INDIRECT("'"&amp;Budgets&amp;"'!I:I"),$A14,INDIRECT("'"&amp;Budgets&amp;"'!H:H")))=0,"",SUMPRODUCT(SUMIF(INDIRECT("'"&amp;Budgets&amp;"'!I:I"),$A14,INDIRECT("'"&amp;Budgets&amp;"'!H:H"))))</f>
        <v/>
      </c>
      <c r="F14" s="88" t="str">
        <f t="shared" ca="1" si="0"/>
        <v/>
      </c>
      <c r="G14"/>
      <c r="H14" s="71"/>
      <c r="I14"/>
    </row>
    <row r="15" spans="1:9" x14ac:dyDescent="0.2">
      <c r="A15" s="87" t="s">
        <v>7</v>
      </c>
      <c r="C15" s="89">
        <v>10000000</v>
      </c>
      <c r="D15" s="164"/>
      <c r="E15" s="112" t="str" cm="1">
        <f t="array" aca="1" ref="E15" ca="1">IF(SUMPRODUCT(SUMIF(INDIRECT("'"&amp;Budgets&amp;"'!I:I"),$A15,INDIRECT("'"&amp;Budgets&amp;"'!H:H")))=0,"",SUMPRODUCT(SUMIF(INDIRECT("'"&amp;Budgets&amp;"'!I:I"),$A15,INDIRECT("'"&amp;Budgets&amp;"'!H:H"))))</f>
        <v/>
      </c>
      <c r="F15" s="88"/>
      <c r="G15"/>
      <c r="H15" s="71"/>
      <c r="I15"/>
    </row>
    <row r="16" spans="1:9" x14ac:dyDescent="0.2">
      <c r="A16" s="87" t="s">
        <v>32</v>
      </c>
      <c r="B16" s="3" t="s">
        <v>13</v>
      </c>
      <c r="C16" s="14">
        <v>30000</v>
      </c>
      <c r="D16" s="3"/>
      <c r="E16" s="112" t="str" cm="1">
        <f t="array" aca="1" ref="E16" ca="1">IF(SUMPRODUCT(SUMIF(INDIRECT("'"&amp;Budgets&amp;"'!I:I"),$A16,INDIRECT("'"&amp;Budgets&amp;"'!H:H")))=0,"",SUMPRODUCT(SUMIF(INDIRECT("'"&amp;Budgets&amp;"'!I:I"),$A16,INDIRECT("'"&amp;Budgets&amp;"'!H:H"))))</f>
        <v/>
      </c>
      <c r="F16" s="88" t="str">
        <f t="shared" ca="1" si="0"/>
        <v/>
      </c>
      <c r="G16"/>
      <c r="H16" s="71"/>
      <c r="I16"/>
    </row>
    <row r="17" spans="1:9" x14ac:dyDescent="0.2">
      <c r="A17" s="87" t="s">
        <v>641</v>
      </c>
      <c r="B17" s="3" t="s">
        <v>13</v>
      </c>
      <c r="C17" s="14">
        <v>10000</v>
      </c>
      <c r="D17" s="3"/>
      <c r="E17" s="112" t="str" cm="1">
        <f t="array" aca="1" ref="E17" ca="1">IF(SUMPRODUCT(SUMIF(INDIRECT("'"&amp;Budgets&amp;"'!I:I"),$A17,INDIRECT("'"&amp;Budgets&amp;"'!H:H")))=0,"",SUMPRODUCT(SUMIF(INDIRECT("'"&amp;Budgets&amp;"'!I:I"),$A17,INDIRECT("'"&amp;Budgets&amp;"'!H:H"))))</f>
        <v/>
      </c>
      <c r="F17" s="88" t="str">
        <f t="shared" ca="1" si="0"/>
        <v/>
      </c>
      <c r="G17"/>
      <c r="H17" s="71"/>
      <c r="I17"/>
    </row>
    <row r="18" spans="1:9" x14ac:dyDescent="0.2">
      <c r="A18" s="87" t="s">
        <v>33</v>
      </c>
      <c r="B18" s="3" t="s">
        <v>13</v>
      </c>
      <c r="C18" s="14">
        <f>MIN(TShirtsMaxAmount*10,1050)</f>
        <v>0</v>
      </c>
      <c r="D18" s="3"/>
      <c r="E18" s="112" t="str" cm="1">
        <f t="array" aca="1" ref="E18" ca="1">IF(SUMPRODUCT(SUMIF(INDIRECT("'"&amp;Budgets&amp;"'!I:I"),$A18,INDIRECT("'"&amp;Budgets&amp;"'!H:H")))=0,"",SUMPRODUCT(SUMIF(INDIRECT("'"&amp;Budgets&amp;"'!I:I"),$A18,INDIRECT("'"&amp;Budgets&amp;"'!H:H"))))</f>
        <v/>
      </c>
      <c r="F18" s="88" t="str">
        <f t="shared" ca="1" si="0"/>
        <v/>
      </c>
      <c r="G18"/>
      <c r="H18" s="71"/>
      <c r="I18"/>
    </row>
    <row r="19" spans="1:9" x14ac:dyDescent="0.2">
      <c r="A19" s="87" t="s">
        <v>34</v>
      </c>
      <c r="C19" s="89">
        <v>10000000</v>
      </c>
      <c r="D19" s="164"/>
      <c r="E19" s="112" t="str" cm="1">
        <f t="array" aca="1" ref="E19" ca="1">IF(SUMPRODUCT(SUMIF(INDIRECT("'"&amp;Budgets&amp;"'!I:I"),$A19,INDIRECT("'"&amp;Budgets&amp;"'!H:H")))=0,"",SUMPRODUCT(SUMIF(INDIRECT("'"&amp;Budgets&amp;"'!I:I"),$A19,INDIRECT("'"&amp;Budgets&amp;"'!H:H"))))</f>
        <v/>
      </c>
      <c r="F19" s="88" t="str">
        <f t="shared" ca="1" si="0"/>
        <v/>
      </c>
      <c r="G19"/>
      <c r="H19" s="71"/>
      <c r="I19"/>
    </row>
    <row r="20" spans="1:9" x14ac:dyDescent="0.2">
      <c r="A20" s="87" t="s">
        <v>244</v>
      </c>
      <c r="B20" s="3" t="s">
        <v>13</v>
      </c>
      <c r="C20" s="14">
        <v>10000</v>
      </c>
      <c r="D20" s="3"/>
      <c r="E20" s="112" t="str" cm="1">
        <f t="array" aca="1" ref="E20" ca="1">IF(SUMPRODUCT(SUMIF(INDIRECT("'"&amp;Budgets&amp;"'!I:I"),$A20,INDIRECT("'"&amp;Budgets&amp;"'!H:H")))=0,"",SUMPRODUCT(SUMIF(INDIRECT("'"&amp;Budgets&amp;"'!I:I"),$A20,INDIRECT("'"&amp;Budgets&amp;"'!H:H"))))</f>
        <v/>
      </c>
      <c r="F20" s="88" t="str">
        <f t="shared" ca="1" si="0"/>
        <v/>
      </c>
      <c r="G20"/>
      <c r="H20" s="71"/>
      <c r="I20"/>
    </row>
    <row r="21" spans="1:9" x14ac:dyDescent="0.2">
      <c r="A21" s="87" t="s">
        <v>310</v>
      </c>
      <c r="B21" s="3" t="s">
        <v>13</v>
      </c>
      <c r="C21" s="14">
        <v>750</v>
      </c>
      <c r="D21" s="3"/>
      <c r="E21" s="112" t="str" cm="1">
        <f t="array" aca="1" ref="E21" ca="1">IF(SUMPRODUCT(SUMIF(INDIRECT("'"&amp;Budgets&amp;"'!I:I"),$A21,INDIRECT("'"&amp;Budgets&amp;"'!H:H")))=0,"",SUMPRODUCT(SUMIF(INDIRECT("'"&amp;Budgets&amp;"'!I:I"),$A21,INDIRECT("'"&amp;Budgets&amp;"'!H:H"))))</f>
        <v/>
      </c>
      <c r="F21" s="88" t="str">
        <f t="shared" ca="1" si="0"/>
        <v/>
      </c>
      <c r="G21"/>
      <c r="H21" s="71"/>
      <c r="I21"/>
    </row>
    <row r="22" spans="1:9" x14ac:dyDescent="0.2">
      <c r="A22" s="87" t="s">
        <v>311</v>
      </c>
      <c r="B22" s="3" t="s">
        <v>13</v>
      </c>
      <c r="C22" s="14">
        <v>750</v>
      </c>
      <c r="D22" s="3"/>
      <c r="E22" s="112" t="str" cm="1">
        <f t="array" aca="1" ref="E22" ca="1">IF(SUMPRODUCT(SUMIF(INDIRECT("'"&amp;Budgets&amp;"'!I:I"),$A22,INDIRECT("'"&amp;Budgets&amp;"'!H:H")))=0,"",SUMPRODUCT(SUMIF(INDIRECT("'"&amp;Budgets&amp;"'!I:I"),$A22,INDIRECT("'"&amp;Budgets&amp;"'!H:H"))))</f>
        <v/>
      </c>
      <c r="F22" s="88" t="str">
        <f t="shared" ca="1" si="0"/>
        <v/>
      </c>
      <c r="G22"/>
      <c r="H22" s="71"/>
      <c r="I22"/>
    </row>
    <row r="23" spans="1:9" x14ac:dyDescent="0.2">
      <c r="A23" s="90" t="s">
        <v>20</v>
      </c>
      <c r="B23" s="91"/>
      <c r="C23" s="92">
        <v>0</v>
      </c>
      <c r="D23" s="91"/>
      <c r="E23" s="113" t="str" cm="1">
        <f t="array" aca="1" ref="E23" ca="1">IF(SUMPRODUCT(SUMIF(INDIRECT("'"&amp;Budgets&amp;"'!I:I"),$A23,INDIRECT("'"&amp;Budgets&amp;"'!H:H")))=0,"",SUMPRODUCT(SUMIF(INDIRECT("'"&amp;Budgets&amp;"'!I:I"),$A23,INDIRECT("'"&amp;Budgets&amp;"'!H:H"))))</f>
        <v/>
      </c>
      <c r="F23" s="93" t="str">
        <f ca="1">IFERROR(IF(C23-E23=C23,"",C23-E23),"")</f>
        <v/>
      </c>
      <c r="G23"/>
      <c r="H23" s="71"/>
      <c r="I23"/>
    </row>
    <row r="24" spans="1:9" ht="14" customHeight="1" x14ac:dyDescent="0.2">
      <c r="A24" s="87"/>
      <c r="E24"/>
      <c r="F24"/>
      <c r="G24"/>
      <c r="H24" s="71"/>
      <c r="I24"/>
    </row>
    <row r="25" spans="1:9" ht="34" customHeight="1" x14ac:dyDescent="0.2">
      <c r="A25" s="87"/>
      <c r="E25"/>
      <c r="F25"/>
      <c r="G25"/>
      <c r="H25" s="71"/>
      <c r="I25"/>
    </row>
    <row r="26" spans="1:9" ht="17" thickBot="1" x14ac:dyDescent="0.25">
      <c r="A26" s="226" t="s">
        <v>287</v>
      </c>
      <c r="B26" s="227"/>
      <c r="C26" s="228"/>
      <c r="D26" s="162"/>
      <c r="E26" s="114" t="s">
        <v>300</v>
      </c>
      <c r="F26" s="126"/>
      <c r="G26"/>
      <c r="H26" s="71"/>
      <c r="I26"/>
    </row>
    <row r="27" spans="1:9" x14ac:dyDescent="0.2">
      <c r="A27" s="94" t="s">
        <v>280</v>
      </c>
      <c r="C27" s="3">
        <v>10</v>
      </c>
      <c r="D27" s="3"/>
      <c r="E27" s="115">
        <f>MAX('Early Budget'!$J$6:$J$125)</f>
        <v>0</v>
      </c>
      <c r="F27" t="str">
        <f t="shared" ref="F27:F33" si="1">IF(C27-E27=C27,"",C27-E27)</f>
        <v/>
      </c>
      <c r="G27" s="231" t="s">
        <v>326</v>
      </c>
      <c r="H27" s="231"/>
      <c r="I27"/>
    </row>
    <row r="28" spans="1:9" x14ac:dyDescent="0.2">
      <c r="A28" s="94" t="s">
        <v>278</v>
      </c>
      <c r="C28" s="3">
        <v>10</v>
      </c>
      <c r="D28" s="3"/>
      <c r="E28" s="115">
        <f>IF(MAX('Regular 1'!$J$6:$J$125)&gt;0, MAX('Regular 1'!$J$6:$J$125)-MAX('Early Budget'!$J$6:$J$125),0)</f>
        <v>0</v>
      </c>
      <c r="F28" t="str">
        <f t="shared" si="1"/>
        <v/>
      </c>
      <c r="G28" s="154" t="s">
        <v>305</v>
      </c>
      <c r="H28" s="155">
        <v>10</v>
      </c>
      <c r="I28"/>
    </row>
    <row r="29" spans="1:9" x14ac:dyDescent="0.2">
      <c r="A29" s="94" t="s">
        <v>279</v>
      </c>
      <c r="C29" s="3">
        <v>10</v>
      </c>
      <c r="D29" s="3"/>
      <c r="E29" s="115">
        <f>IF(MAX('Regular 2'!$J$6:$J$125)&gt;0, MAX('Regular 2'!$J$6:$J$125)-SUM($E$27:E28),0)</f>
        <v>0</v>
      </c>
      <c r="F29"/>
      <c r="G29" s="154" t="s">
        <v>25</v>
      </c>
      <c r="H29" s="155">
        <v>10</v>
      </c>
      <c r="I29"/>
    </row>
    <row r="30" spans="1:9" x14ac:dyDescent="0.2">
      <c r="A30" s="94" t="s">
        <v>293</v>
      </c>
      <c r="C30" s="3">
        <v>10</v>
      </c>
      <c r="D30" s="3"/>
      <c r="E30" s="109">
        <v>0</v>
      </c>
      <c r="F30" t="s">
        <v>298</v>
      </c>
      <c r="G30"/>
      <c r="H30" s="71"/>
      <c r="I30"/>
    </row>
    <row r="31" spans="1:9" x14ac:dyDescent="0.2">
      <c r="A31" s="94" t="s">
        <v>286</v>
      </c>
      <c r="C31" s="3">
        <v>2</v>
      </c>
      <c r="D31" s="3"/>
      <c r="E31" s="110">
        <v>0</v>
      </c>
      <c r="F31" t="s">
        <v>298</v>
      </c>
      <c r="G31"/>
      <c r="H31" s="71"/>
      <c r="I31"/>
    </row>
    <row r="32" spans="1:9" x14ac:dyDescent="0.2">
      <c r="A32" s="95" t="s">
        <v>282</v>
      </c>
      <c r="B32" s="91"/>
      <c r="C32" s="92"/>
      <c r="D32" s="92"/>
      <c r="E32" s="116">
        <f>SUM(E27:E31)</f>
        <v>0</v>
      </c>
      <c r="F32"/>
      <c r="G32"/>
      <c r="H32" s="71"/>
      <c r="I32"/>
    </row>
    <row r="33" spans="1:9" x14ac:dyDescent="0.2">
      <c r="A33" s="87"/>
      <c r="E33"/>
      <c r="F33" t="str">
        <f t="shared" si="1"/>
        <v/>
      </c>
      <c r="G33"/>
      <c r="H33" s="71"/>
      <c r="I33"/>
    </row>
    <row r="34" spans="1:9" x14ac:dyDescent="0.2">
      <c r="A34" s="97" t="s">
        <v>305</v>
      </c>
      <c r="B34" s="96"/>
      <c r="C34" s="96">
        <f>Cover!E6</f>
        <v>0</v>
      </c>
      <c r="D34" s="96"/>
      <c r="E34" s="125" cm="1">
        <f t="array" aca="1" ref="E34" ca="1">SUMPRODUCT(SUMIF(INDIRECT("'"&amp;Budgets&amp;"'!I6:I129"),$A$34,INDIRECT("'"&amp;Budgets&amp;"'!G6:G129")))</f>
        <v>0</v>
      </c>
      <c r="F34"/>
      <c r="G34"/>
      <c r="H34" s="71"/>
      <c r="I34"/>
    </row>
    <row r="35" spans="1:9" x14ac:dyDescent="0.2">
      <c r="A35" s="87"/>
      <c r="E35"/>
      <c r="F35"/>
      <c r="G35"/>
      <c r="H35" s="71"/>
      <c r="I35"/>
    </row>
    <row r="36" spans="1:9" x14ac:dyDescent="0.2">
      <c r="A36" s="90"/>
      <c r="B36" s="91"/>
      <c r="C36" s="92"/>
      <c r="D36" s="92"/>
      <c r="E36" s="107"/>
      <c r="F36" s="107"/>
      <c r="G36" s="107"/>
      <c r="H36" s="108"/>
      <c r="I36"/>
    </row>
    <row r="37" spans="1:9" x14ac:dyDescent="0.2">
      <c r="E37"/>
      <c r="F37"/>
      <c r="G37"/>
      <c r="H37"/>
      <c r="I37"/>
    </row>
    <row r="38" spans="1:9" x14ac:dyDescent="0.2"/>
  </sheetData>
  <sheetProtection algorithmName="SHA-512" hashValue="lSBllAVco+VsnhfnakgtUadbyQjsJrVGFmlwzKbdxRCefqgK+mvaa+DOvDyfIfYhoMgzsK6X/1lIU16+lKj6hw==" saltValue="V7PdhT2LqGFXfnvXqXKSZg==" spinCount="100000" sheet="1" objects="1" scenarios="1" selectLockedCells="1"/>
  <sortState xmlns:xlrd2="http://schemas.microsoft.com/office/spreadsheetml/2017/richdata2" ref="A5:I23">
    <sortCondition ref="A3"/>
  </sortState>
  <mergeCells count="3">
    <mergeCell ref="A26:C26"/>
    <mergeCell ref="A1:G1"/>
    <mergeCell ref="G27:H27"/>
  </mergeCells>
  <phoneticPr fontId="8" type="noConversion"/>
  <conditionalFormatting sqref="E32">
    <cfRule type="colorScale" priority="3">
      <colorScale>
        <cfvo type="num" val="0"/>
        <cfvo type="num" val="10"/>
        <color theme="9" tint="0.79998168889431442"/>
        <color rgb="FFFF0000"/>
      </colorScale>
    </cfRule>
  </conditionalFormatting>
  <conditionalFormatting sqref="E34">
    <cfRule type="expression" dxfId="2" priority="1">
      <formula>IF($E$34&gt;$C$34,$E$34)</formula>
    </cfRule>
  </conditionalFormatting>
  <dataValidations count="4">
    <dataValidation showInputMessage="1" errorTitle="Incorrect Entry" error="Please make sure the " promptTitle="Manual Entry" prompt="Enter here the amount of non-conference travel this organization has been funded for." sqref="E30" xr:uid="{3BF6F788-ED8E-9C4A-A8B1-B536EA0CB721}"/>
    <dataValidation type="custom" errorStyle="information" operator="lessThanOrEqual" showErrorMessage="1" errorTitle="Max Event Count Exceeded" error="This organization has been allowed more than 10 total events." sqref="E32" xr:uid="{3233FA64-AD79-AF4E-ABEE-86811757BF46}">
      <formula1>IF($E$27:$E$31&lt;=10,FALSE,TRUE)</formula1>
    </dataValidation>
    <dataValidation allowBlank="1" showInputMessage="1" showErrorMessage="1" promptTitle="Manual Entry" prompt="Enter here the amount of Conference travel events this organization has been funded for." sqref="E31" xr:uid="{36548D9F-6074-154D-8100-888F04F6C437}"/>
    <dataValidation allowBlank="1" showInputMessage="1" showErrorMessage="1" promptTitle="Manual Entry" prompt="Enter here the amount of T-Shirts this organization has been funded." sqref="E34" xr:uid="{6AA562C5-E3EC-4B4D-8B58-9C68EC14E642}"/>
  </dataValidations>
  <pageMargins left="0.7" right="0.7" top="0.75" bottom="0.75" header="0.3" footer="0.3"/>
  <pageSetup scale="67" orientation="landscape"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9217" r:id="rId3" name="Label 1">
              <controlPr defaultSize="0" autoFill="0" autoLine="0" autoPict="0">
                <anchor moveWithCells="1" sizeWithCells="1">
                  <from>
                    <xdr:col>6</xdr:col>
                    <xdr:colOff>546100</xdr:colOff>
                    <xdr:row>7</xdr:row>
                    <xdr:rowOff>63500</xdr:rowOff>
                  </from>
                  <to>
                    <xdr:col>8</xdr:col>
                    <xdr:colOff>0</xdr:colOff>
                    <xdr:row>24</xdr:row>
                    <xdr:rowOff>0</xdr:rowOff>
                  </to>
                </anchor>
              </controlPr>
            </control>
          </mc:Choice>
        </mc:AlternateContent>
        <mc:AlternateContent xmlns:mc="http://schemas.openxmlformats.org/markup-compatibility/2006">
          <mc:Choice Requires="x14">
            <control shapeId="9218" r:id="rId4" name="Label 2">
              <controlPr defaultSize="0" autoFill="0" autoLine="0" autoPict="0">
                <anchor moveWithCells="1" sizeWithCells="1">
                  <from>
                    <xdr:col>6</xdr:col>
                    <xdr:colOff>520700</xdr:colOff>
                    <xdr:row>24</xdr:row>
                    <xdr:rowOff>25400</xdr:rowOff>
                  </from>
                  <to>
                    <xdr:col>8</xdr:col>
                    <xdr:colOff>63500</xdr:colOff>
                    <xdr:row>25</xdr:row>
                    <xdr:rowOff>88900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5ADB-F3DC-8747-B427-87A5B2B812B5}">
  <sheetPr codeName="Sheet8"/>
  <dimension ref="A1:A20"/>
  <sheetViews>
    <sheetView zoomScale="172" workbookViewId="0">
      <selection activeCell="B1" sqref="B1"/>
    </sheetView>
  </sheetViews>
  <sheetFormatPr baseColWidth="10" defaultColWidth="11" defaultRowHeight="16" x14ac:dyDescent="0.2"/>
  <cols>
    <col min="1" max="1" width="34.1640625" bestFit="1" customWidth="1"/>
  </cols>
  <sheetData>
    <row r="1" spans="1:1" x14ac:dyDescent="0.2">
      <c r="A1" s="87" t="s">
        <v>292</v>
      </c>
    </row>
    <row r="2" spans="1:1" x14ac:dyDescent="0.2">
      <c r="A2" s="87" t="s">
        <v>27</v>
      </c>
    </row>
    <row r="3" spans="1:1" x14ac:dyDescent="0.2">
      <c r="A3" s="87" t="s">
        <v>28</v>
      </c>
    </row>
    <row r="4" spans="1:1" x14ac:dyDescent="0.2">
      <c r="A4" s="87" t="s">
        <v>245</v>
      </c>
    </row>
    <row r="5" spans="1:1" x14ac:dyDescent="0.2">
      <c r="A5" s="87" t="s">
        <v>29</v>
      </c>
    </row>
    <row r="6" spans="1:1" x14ac:dyDescent="0.2">
      <c r="A6" s="87" t="s">
        <v>774</v>
      </c>
    </row>
    <row r="7" spans="1:1" x14ac:dyDescent="0.2">
      <c r="A7" s="87" t="s">
        <v>276</v>
      </c>
    </row>
    <row r="8" spans="1:1" x14ac:dyDescent="0.2">
      <c r="A8" s="87" t="s">
        <v>30</v>
      </c>
    </row>
    <row r="9" spans="1:1" x14ac:dyDescent="0.2">
      <c r="A9" s="87" t="s">
        <v>35</v>
      </c>
    </row>
    <row r="10" spans="1:1" x14ac:dyDescent="0.2">
      <c r="A10" s="87" t="s">
        <v>25</v>
      </c>
    </row>
    <row r="11" spans="1:1" x14ac:dyDescent="0.2">
      <c r="A11" s="87" t="s">
        <v>640</v>
      </c>
    </row>
    <row r="12" spans="1:1" x14ac:dyDescent="0.2">
      <c r="A12" s="87" t="s">
        <v>31</v>
      </c>
    </row>
    <row r="13" spans="1:1" x14ac:dyDescent="0.2">
      <c r="A13" s="87" t="s">
        <v>7</v>
      </c>
    </row>
    <row r="14" spans="1:1" x14ac:dyDescent="0.2">
      <c r="A14" s="87" t="s">
        <v>32</v>
      </c>
    </row>
    <row r="15" spans="1:1" x14ac:dyDescent="0.2">
      <c r="A15" s="87" t="s">
        <v>311</v>
      </c>
    </row>
    <row r="16" spans="1:1" x14ac:dyDescent="0.2">
      <c r="A16" s="87" t="s">
        <v>641</v>
      </c>
    </row>
    <row r="17" spans="1:1" x14ac:dyDescent="0.2">
      <c r="A17" s="87" t="s">
        <v>33</v>
      </c>
    </row>
    <row r="18" spans="1:1" x14ac:dyDescent="0.2">
      <c r="A18" s="87" t="s">
        <v>34</v>
      </c>
    </row>
    <row r="19" spans="1:1" x14ac:dyDescent="0.2">
      <c r="A19" s="87" t="s">
        <v>244</v>
      </c>
    </row>
    <row r="20" spans="1:1" x14ac:dyDescent="0.2">
      <c r="A20" s="90" t="s">
        <v>20</v>
      </c>
    </row>
  </sheetData>
  <sheetProtection algorithmName="SHA-512" hashValue="IyhcZh4jPZCFyNuZumGz1Mk99N+bOppohztYcGQNJM5GgDil/TusALIT7GE66YEzP9GfYkkogR+ZUumr4eWdVA==" saltValue="z4IiTHkCWxX82GxfbLgi2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C378"/>
  <sheetViews>
    <sheetView topLeftCell="A3" zoomScale="94" workbookViewId="0">
      <selection activeCell="B122" sqref="B122"/>
    </sheetView>
  </sheetViews>
  <sheetFormatPr baseColWidth="10" defaultColWidth="0" defaultRowHeight="16" x14ac:dyDescent="0.2"/>
  <cols>
    <col min="1" max="1" width="86.6640625" style="160" bestFit="1" customWidth="1"/>
    <col min="2" max="2" width="32.1640625" style="159" bestFit="1" customWidth="1"/>
    <col min="3" max="3" width="32.33203125" style="34" hidden="1" customWidth="1"/>
    <col min="4" max="5" width="0" hidden="1" customWidth="1"/>
  </cols>
  <sheetData>
    <row r="1" spans="1:3" ht="65" customHeight="1" x14ac:dyDescent="0.35">
      <c r="A1" s="35" t="s">
        <v>630</v>
      </c>
      <c r="B1" s="3" t="s">
        <v>775</v>
      </c>
      <c r="C1" s="3"/>
    </row>
    <row r="2" spans="1:3" s="38" customFormat="1" ht="40" customHeight="1" x14ac:dyDescent="0.2">
      <c r="A2" s="36" t="s">
        <v>218</v>
      </c>
      <c r="B2" s="37" t="s">
        <v>219</v>
      </c>
      <c r="C2" s="37"/>
    </row>
    <row r="3" spans="1:3" x14ac:dyDescent="0.2">
      <c r="A3" s="173" t="s">
        <v>647</v>
      </c>
      <c r="B3" s="157" t="s">
        <v>632</v>
      </c>
      <c r="C3" s="174"/>
    </row>
    <row r="4" spans="1:3" x14ac:dyDescent="0.2">
      <c r="A4" s="173" t="s">
        <v>685</v>
      </c>
      <c r="B4" s="157" t="s">
        <v>737</v>
      </c>
      <c r="C4" s="174"/>
    </row>
    <row r="5" spans="1:3" x14ac:dyDescent="0.2">
      <c r="A5" s="173" t="s">
        <v>673</v>
      </c>
      <c r="B5" s="157" t="s">
        <v>364</v>
      </c>
      <c r="C5" s="174"/>
    </row>
    <row r="6" spans="1:3" x14ac:dyDescent="0.2">
      <c r="A6" s="173" t="s">
        <v>365</v>
      </c>
      <c r="B6" s="157" t="s">
        <v>36</v>
      </c>
      <c r="C6" s="174"/>
    </row>
    <row r="7" spans="1:3" x14ac:dyDescent="0.2">
      <c r="A7" s="173" t="s">
        <v>333</v>
      </c>
      <c r="B7" s="157" t="s">
        <v>345</v>
      </c>
      <c r="C7" s="174"/>
    </row>
    <row r="8" spans="1:3" x14ac:dyDescent="0.2">
      <c r="A8" s="173" t="s">
        <v>366</v>
      </c>
      <c r="B8" s="157" t="s">
        <v>37</v>
      </c>
      <c r="C8" s="174"/>
    </row>
    <row r="9" spans="1:3" x14ac:dyDescent="0.2">
      <c r="A9" s="173" t="s">
        <v>674</v>
      </c>
      <c r="B9" s="157" t="s">
        <v>724</v>
      </c>
      <c r="C9" s="174"/>
    </row>
    <row r="10" spans="1:3" x14ac:dyDescent="0.2">
      <c r="A10" s="179" t="s">
        <v>776</v>
      </c>
      <c r="B10" s="157" t="s">
        <v>777</v>
      </c>
      <c r="C10" s="174"/>
    </row>
    <row r="11" spans="1:3" x14ac:dyDescent="0.2">
      <c r="A11" s="173" t="s">
        <v>367</v>
      </c>
      <c r="B11" s="157" t="s">
        <v>38</v>
      </c>
      <c r="C11" s="174"/>
    </row>
    <row r="12" spans="1:3" x14ac:dyDescent="0.2">
      <c r="A12" s="173" t="s">
        <v>478</v>
      </c>
      <c r="B12" s="157" t="s">
        <v>39</v>
      </c>
      <c r="C12" s="174"/>
    </row>
    <row r="13" spans="1:3" x14ac:dyDescent="0.2">
      <c r="A13" s="173" t="s">
        <v>479</v>
      </c>
      <c r="B13" s="157" t="s">
        <v>40</v>
      </c>
      <c r="C13" s="174"/>
    </row>
    <row r="14" spans="1:3" x14ac:dyDescent="0.2">
      <c r="A14" s="173" t="s">
        <v>368</v>
      </c>
      <c r="B14" s="157" t="s">
        <v>41</v>
      </c>
      <c r="C14" s="174"/>
    </row>
    <row r="15" spans="1:3" x14ac:dyDescent="0.2">
      <c r="A15" s="179" t="s">
        <v>778</v>
      </c>
      <c r="B15" s="157" t="s">
        <v>779</v>
      </c>
      <c r="C15" s="174"/>
    </row>
    <row r="16" spans="1:3" x14ac:dyDescent="0.2">
      <c r="A16" s="173" t="s">
        <v>369</v>
      </c>
      <c r="B16" s="157" t="s">
        <v>42</v>
      </c>
      <c r="C16" s="174"/>
    </row>
    <row r="17" spans="1:3" x14ac:dyDescent="0.2">
      <c r="A17" s="173" t="s">
        <v>675</v>
      </c>
      <c r="B17" s="157" t="s">
        <v>725</v>
      </c>
      <c r="C17" s="174"/>
    </row>
    <row r="18" spans="1:3" x14ac:dyDescent="0.2">
      <c r="A18" s="173" t="s">
        <v>480</v>
      </c>
      <c r="B18" s="157" t="s">
        <v>44</v>
      </c>
      <c r="C18" s="174"/>
    </row>
    <row r="19" spans="1:3" x14ac:dyDescent="0.2">
      <c r="A19" s="173" t="s">
        <v>676</v>
      </c>
      <c r="B19" s="157" t="s">
        <v>726</v>
      </c>
      <c r="C19" s="174"/>
    </row>
    <row r="20" spans="1:3" x14ac:dyDescent="0.2">
      <c r="A20" s="173" t="s">
        <v>481</v>
      </c>
      <c r="B20" s="157" t="s">
        <v>46</v>
      </c>
      <c r="C20" s="174"/>
    </row>
    <row r="21" spans="1:3" x14ac:dyDescent="0.2">
      <c r="A21" s="173" t="s">
        <v>370</v>
      </c>
      <c r="B21" s="157" t="s">
        <v>47</v>
      </c>
      <c r="C21" s="174"/>
    </row>
    <row r="22" spans="1:3" x14ac:dyDescent="0.2">
      <c r="A22" s="173" t="s">
        <v>371</v>
      </c>
      <c r="B22" s="157" t="s">
        <v>48</v>
      </c>
      <c r="C22" s="174"/>
    </row>
    <row r="23" spans="1:3" x14ac:dyDescent="0.2">
      <c r="A23" s="173" t="s">
        <v>482</v>
      </c>
      <c r="B23" s="157" t="s">
        <v>49</v>
      </c>
      <c r="C23" s="174"/>
    </row>
    <row r="24" spans="1:3" x14ac:dyDescent="0.2">
      <c r="A24" s="173" t="s">
        <v>483</v>
      </c>
      <c r="B24" s="157" t="s">
        <v>80</v>
      </c>
      <c r="C24" s="174"/>
    </row>
    <row r="25" spans="1:3" x14ac:dyDescent="0.2">
      <c r="A25" s="173" t="s">
        <v>484</v>
      </c>
      <c r="B25" s="157" t="s">
        <v>631</v>
      </c>
      <c r="C25" s="174"/>
    </row>
    <row r="26" spans="1:3" x14ac:dyDescent="0.2">
      <c r="A26" s="173" t="s">
        <v>372</v>
      </c>
      <c r="B26" s="157" t="s">
        <v>59</v>
      </c>
      <c r="C26" s="174"/>
    </row>
    <row r="27" spans="1:3" x14ac:dyDescent="0.2">
      <c r="A27" s="176" t="s">
        <v>373</v>
      </c>
      <c r="B27" s="157" t="s">
        <v>50</v>
      </c>
      <c r="C27" s="174"/>
    </row>
    <row r="28" spans="1:3" x14ac:dyDescent="0.2">
      <c r="A28" s="176" t="s">
        <v>485</v>
      </c>
      <c r="B28" s="157" t="s">
        <v>51</v>
      </c>
      <c r="C28" s="174"/>
    </row>
    <row r="29" spans="1:3" x14ac:dyDescent="0.2">
      <c r="A29" s="176" t="s">
        <v>486</v>
      </c>
      <c r="B29" s="157" t="s">
        <v>52</v>
      </c>
      <c r="C29" s="174"/>
    </row>
    <row r="30" spans="1:3" x14ac:dyDescent="0.2">
      <c r="A30" s="176" t="s">
        <v>334</v>
      </c>
      <c r="B30" s="157" t="s">
        <v>374</v>
      </c>
      <c r="C30" s="174"/>
    </row>
    <row r="31" spans="1:3" x14ac:dyDescent="0.2">
      <c r="A31" s="176" t="s">
        <v>375</v>
      </c>
      <c r="B31" s="157" t="s">
        <v>53</v>
      </c>
      <c r="C31" s="174"/>
    </row>
    <row r="32" spans="1:3" x14ac:dyDescent="0.2">
      <c r="A32" s="158" t="s">
        <v>487</v>
      </c>
      <c r="B32" s="157" t="s">
        <v>54</v>
      </c>
      <c r="C32" s="174"/>
    </row>
    <row r="33" spans="1:3" x14ac:dyDescent="0.2">
      <c r="A33" s="158" t="s">
        <v>488</v>
      </c>
      <c r="B33" s="157" t="s">
        <v>55</v>
      </c>
      <c r="C33" s="174"/>
    </row>
    <row r="34" spans="1:3" x14ac:dyDescent="0.2">
      <c r="A34" s="158" t="s">
        <v>489</v>
      </c>
      <c r="B34" s="157" t="s">
        <v>727</v>
      </c>
      <c r="C34" s="174"/>
    </row>
    <row r="35" spans="1:3" x14ac:dyDescent="0.2">
      <c r="A35" s="158" t="s">
        <v>642</v>
      </c>
      <c r="B35" s="157" t="s">
        <v>728</v>
      </c>
      <c r="C35" s="174"/>
    </row>
    <row r="36" spans="1:3" x14ac:dyDescent="0.2">
      <c r="A36" s="158" t="s">
        <v>376</v>
      </c>
      <c r="B36" s="157" t="s">
        <v>56</v>
      </c>
      <c r="C36" s="174"/>
    </row>
    <row r="37" spans="1:3" x14ac:dyDescent="0.2">
      <c r="A37" s="158" t="s">
        <v>490</v>
      </c>
      <c r="B37" s="157" t="s">
        <v>57</v>
      </c>
      <c r="C37" s="174"/>
    </row>
    <row r="38" spans="1:3" x14ac:dyDescent="0.2">
      <c r="A38" s="158" t="s">
        <v>491</v>
      </c>
      <c r="B38" s="157" t="s">
        <v>58</v>
      </c>
      <c r="C38" s="174"/>
    </row>
    <row r="39" spans="1:3" x14ac:dyDescent="0.2">
      <c r="A39" s="158" t="s">
        <v>492</v>
      </c>
      <c r="B39" s="157" t="s">
        <v>346</v>
      </c>
      <c r="C39" s="174"/>
    </row>
    <row r="40" spans="1:3" x14ac:dyDescent="0.2">
      <c r="A40" s="158" t="s">
        <v>377</v>
      </c>
      <c r="B40" s="157" t="s">
        <v>60</v>
      </c>
      <c r="C40" s="174"/>
    </row>
    <row r="41" spans="1:3" x14ac:dyDescent="0.2">
      <c r="A41" s="158" t="s">
        <v>493</v>
      </c>
      <c r="B41" s="157" t="s">
        <v>61</v>
      </c>
      <c r="C41" s="174"/>
    </row>
    <row r="42" spans="1:3" x14ac:dyDescent="0.2">
      <c r="A42" s="158" t="s">
        <v>677</v>
      </c>
      <c r="B42" s="157" t="s">
        <v>729</v>
      </c>
      <c r="C42" s="174"/>
    </row>
    <row r="43" spans="1:3" x14ac:dyDescent="0.2">
      <c r="A43" s="158" t="s">
        <v>378</v>
      </c>
      <c r="B43" s="157" t="s">
        <v>62</v>
      </c>
      <c r="C43" s="174"/>
    </row>
    <row r="44" spans="1:3" x14ac:dyDescent="0.2">
      <c r="A44" s="158" t="s">
        <v>379</v>
      </c>
      <c r="B44" s="157" t="s">
        <v>248</v>
      </c>
      <c r="C44" s="174"/>
    </row>
    <row r="45" spans="1:3" x14ac:dyDescent="0.2">
      <c r="A45" s="158" t="s">
        <v>494</v>
      </c>
      <c r="B45" s="157" t="s">
        <v>63</v>
      </c>
      <c r="C45" s="174"/>
    </row>
    <row r="46" spans="1:3" x14ac:dyDescent="0.2">
      <c r="A46" s="158" t="s">
        <v>678</v>
      </c>
      <c r="B46" s="157" t="s">
        <v>347</v>
      </c>
      <c r="C46" s="174"/>
    </row>
    <row r="47" spans="1:3" x14ac:dyDescent="0.2">
      <c r="A47" s="175" t="s">
        <v>679</v>
      </c>
      <c r="B47" s="157" t="s">
        <v>730</v>
      </c>
      <c r="C47" s="174"/>
    </row>
    <row r="48" spans="1:3" x14ac:dyDescent="0.2">
      <c r="A48" s="175" t="s">
        <v>380</v>
      </c>
      <c r="B48" s="157" t="s">
        <v>64</v>
      </c>
      <c r="C48" s="174"/>
    </row>
    <row r="49" spans="1:3" x14ac:dyDescent="0.2">
      <c r="A49" s="175" t="s">
        <v>680</v>
      </c>
      <c r="B49" s="157" t="s">
        <v>731</v>
      </c>
      <c r="C49" s="174"/>
    </row>
    <row r="50" spans="1:3" x14ac:dyDescent="0.2">
      <c r="A50" s="175" t="s">
        <v>495</v>
      </c>
      <c r="B50" s="157" t="s">
        <v>65</v>
      </c>
      <c r="C50" s="174"/>
    </row>
    <row r="51" spans="1:3" x14ac:dyDescent="0.2">
      <c r="A51" s="173" t="s">
        <v>381</v>
      </c>
      <c r="B51" s="157" t="s">
        <v>496</v>
      </c>
      <c r="C51" s="174"/>
    </row>
    <row r="52" spans="1:3" x14ac:dyDescent="0.2">
      <c r="A52" s="173" t="s">
        <v>382</v>
      </c>
      <c r="B52" s="157" t="s">
        <v>66</v>
      </c>
      <c r="C52" s="174"/>
    </row>
    <row r="53" spans="1:3" x14ac:dyDescent="0.2">
      <c r="A53" s="173" t="s">
        <v>335</v>
      </c>
      <c r="B53" s="157" t="s">
        <v>327</v>
      </c>
      <c r="C53" s="174"/>
    </row>
    <row r="54" spans="1:3" x14ac:dyDescent="0.2">
      <c r="A54" s="173" t="s">
        <v>383</v>
      </c>
      <c r="B54" s="157" t="s">
        <v>67</v>
      </c>
      <c r="C54" s="174"/>
    </row>
    <row r="55" spans="1:3" x14ac:dyDescent="0.2">
      <c r="A55" s="173" t="s">
        <v>384</v>
      </c>
      <c r="B55" s="157" t="s">
        <v>249</v>
      </c>
      <c r="C55" s="174"/>
    </row>
    <row r="56" spans="1:3" x14ac:dyDescent="0.2">
      <c r="A56" s="173" t="s">
        <v>497</v>
      </c>
      <c r="B56" s="157" t="s">
        <v>68</v>
      </c>
      <c r="C56" s="174"/>
    </row>
    <row r="57" spans="1:3" x14ac:dyDescent="0.2">
      <c r="A57" s="173" t="s">
        <v>385</v>
      </c>
      <c r="B57" s="157" t="s">
        <v>386</v>
      </c>
      <c r="C57" s="174"/>
    </row>
    <row r="58" spans="1:3" x14ac:dyDescent="0.2">
      <c r="A58" s="173" t="s">
        <v>643</v>
      </c>
      <c r="B58" s="157" t="s">
        <v>732</v>
      </c>
      <c r="C58" s="174"/>
    </row>
    <row r="59" spans="1:3" x14ac:dyDescent="0.2">
      <c r="A59" s="173" t="s">
        <v>498</v>
      </c>
      <c r="B59" s="157" t="s">
        <v>69</v>
      </c>
      <c r="C59" s="174"/>
    </row>
    <row r="60" spans="1:3" x14ac:dyDescent="0.2">
      <c r="A60" s="173" t="s">
        <v>499</v>
      </c>
      <c r="B60" s="157" t="s">
        <v>348</v>
      </c>
      <c r="C60" s="174"/>
    </row>
    <row r="61" spans="1:3" x14ac:dyDescent="0.2">
      <c r="A61" s="173" t="s">
        <v>387</v>
      </c>
      <c r="B61" s="157" t="s">
        <v>388</v>
      </c>
      <c r="C61" s="174"/>
    </row>
    <row r="62" spans="1:3" x14ac:dyDescent="0.2">
      <c r="A62" s="176" t="s">
        <v>389</v>
      </c>
      <c r="B62" s="157" t="s">
        <v>70</v>
      </c>
      <c r="C62" s="174"/>
    </row>
    <row r="63" spans="1:3" x14ac:dyDescent="0.2">
      <c r="A63" s="173" t="s">
        <v>500</v>
      </c>
      <c r="B63" s="157" t="s">
        <v>71</v>
      </c>
      <c r="C63" s="174"/>
    </row>
    <row r="64" spans="1:3" x14ac:dyDescent="0.2">
      <c r="A64" s="173" t="s">
        <v>501</v>
      </c>
      <c r="B64" s="157" t="s">
        <v>349</v>
      </c>
      <c r="C64" s="174"/>
    </row>
    <row r="65" spans="1:3" x14ac:dyDescent="0.2">
      <c r="A65" s="176" t="s">
        <v>644</v>
      </c>
      <c r="B65" s="157" t="s">
        <v>72</v>
      </c>
      <c r="C65" s="174"/>
    </row>
    <row r="66" spans="1:3" x14ac:dyDescent="0.2">
      <c r="A66" s="175" t="s">
        <v>390</v>
      </c>
      <c r="B66" s="157" t="s">
        <v>74</v>
      </c>
      <c r="C66" s="174"/>
    </row>
    <row r="67" spans="1:3" x14ac:dyDescent="0.2">
      <c r="A67" s="175" t="s">
        <v>681</v>
      </c>
      <c r="B67" s="157" t="s">
        <v>733</v>
      </c>
      <c r="C67" s="174"/>
    </row>
    <row r="68" spans="1:3" x14ac:dyDescent="0.2">
      <c r="A68" s="175" t="s">
        <v>645</v>
      </c>
      <c r="B68" s="157" t="s">
        <v>662</v>
      </c>
      <c r="C68" s="174"/>
    </row>
    <row r="69" spans="1:3" x14ac:dyDescent="0.2">
      <c r="A69" s="173" t="s">
        <v>336</v>
      </c>
      <c r="B69" s="157" t="s">
        <v>350</v>
      </c>
      <c r="C69" s="174"/>
    </row>
    <row r="70" spans="1:3" x14ac:dyDescent="0.2">
      <c r="A70" s="173" t="s">
        <v>682</v>
      </c>
      <c r="B70" s="157" t="s">
        <v>734</v>
      </c>
      <c r="C70" s="174"/>
    </row>
    <row r="71" spans="1:3" x14ac:dyDescent="0.2">
      <c r="A71" s="179" t="s">
        <v>780</v>
      </c>
      <c r="B71" s="157" t="s">
        <v>781</v>
      </c>
      <c r="C71" s="174"/>
    </row>
    <row r="72" spans="1:3" x14ac:dyDescent="0.2">
      <c r="A72" s="173" t="s">
        <v>683</v>
      </c>
      <c r="B72" s="157" t="s">
        <v>735</v>
      </c>
      <c r="C72" s="174"/>
    </row>
    <row r="73" spans="1:3" x14ac:dyDescent="0.2">
      <c r="A73" s="173" t="s">
        <v>684</v>
      </c>
      <c r="B73" s="157" t="s">
        <v>736</v>
      </c>
      <c r="C73" s="174"/>
    </row>
    <row r="74" spans="1:3" x14ac:dyDescent="0.2">
      <c r="A74" s="173" t="s">
        <v>391</v>
      </c>
      <c r="B74" s="157" t="s">
        <v>75</v>
      </c>
      <c r="C74" s="174"/>
    </row>
    <row r="75" spans="1:3" x14ac:dyDescent="0.2">
      <c r="A75" s="173" t="s">
        <v>502</v>
      </c>
      <c r="B75" s="157" t="s">
        <v>76</v>
      </c>
      <c r="C75" s="174"/>
    </row>
    <row r="76" spans="1:3" x14ac:dyDescent="0.2">
      <c r="A76" s="173" t="s">
        <v>686</v>
      </c>
      <c r="B76" s="157" t="s">
        <v>738</v>
      </c>
      <c r="C76" s="174"/>
    </row>
    <row r="77" spans="1:3" x14ac:dyDescent="0.2">
      <c r="A77" s="173" t="s">
        <v>392</v>
      </c>
      <c r="B77" s="157" t="s">
        <v>77</v>
      </c>
      <c r="C77" s="174"/>
    </row>
    <row r="78" spans="1:3" x14ac:dyDescent="0.2">
      <c r="A78" s="173" t="s">
        <v>503</v>
      </c>
      <c r="B78" s="157" t="s">
        <v>663</v>
      </c>
      <c r="C78" s="174"/>
    </row>
    <row r="79" spans="1:3" x14ac:dyDescent="0.2">
      <c r="A79" s="173" t="s">
        <v>504</v>
      </c>
      <c r="B79" s="157" t="s">
        <v>78</v>
      </c>
      <c r="C79" s="174"/>
    </row>
    <row r="80" spans="1:3" x14ac:dyDescent="0.2">
      <c r="A80" s="173" t="s">
        <v>393</v>
      </c>
      <c r="B80" s="157" t="s">
        <v>221</v>
      </c>
      <c r="C80" s="174"/>
    </row>
    <row r="81" spans="1:3" x14ac:dyDescent="0.2">
      <c r="A81" s="173" t="s">
        <v>394</v>
      </c>
      <c r="B81" s="157" t="s">
        <v>265</v>
      </c>
      <c r="C81" s="174"/>
    </row>
    <row r="82" spans="1:3" x14ac:dyDescent="0.2">
      <c r="A82" s="173" t="s">
        <v>505</v>
      </c>
      <c r="B82" s="157" t="s">
        <v>79</v>
      </c>
      <c r="C82" s="174"/>
    </row>
    <row r="83" spans="1:3" x14ac:dyDescent="0.2">
      <c r="A83" s="173" t="s">
        <v>506</v>
      </c>
      <c r="B83" s="157" t="s">
        <v>81</v>
      </c>
      <c r="C83" s="174"/>
    </row>
    <row r="84" spans="1:3" x14ac:dyDescent="0.2">
      <c r="A84" s="173" t="s">
        <v>507</v>
      </c>
      <c r="B84" s="157" t="s">
        <v>222</v>
      </c>
      <c r="C84" s="174"/>
    </row>
    <row r="85" spans="1:3" x14ac:dyDescent="0.2">
      <c r="A85" s="173" t="s">
        <v>395</v>
      </c>
      <c r="B85" s="157" t="s">
        <v>223</v>
      </c>
      <c r="C85" s="174"/>
    </row>
    <row r="86" spans="1:3" x14ac:dyDescent="0.2">
      <c r="A86" s="173" t="s">
        <v>508</v>
      </c>
      <c r="B86" s="157" t="s">
        <v>633</v>
      </c>
      <c r="C86" s="174"/>
    </row>
    <row r="87" spans="1:3" x14ac:dyDescent="0.2">
      <c r="A87" s="173" t="s">
        <v>509</v>
      </c>
      <c r="B87" s="157" t="s">
        <v>160</v>
      </c>
      <c r="C87" s="174"/>
    </row>
    <row r="88" spans="1:3" x14ac:dyDescent="0.2">
      <c r="A88" s="173" t="s">
        <v>396</v>
      </c>
      <c r="B88" s="157" t="s">
        <v>182</v>
      </c>
      <c r="C88" s="174"/>
    </row>
    <row r="89" spans="1:3" x14ac:dyDescent="0.2">
      <c r="A89" s="173" t="s">
        <v>510</v>
      </c>
      <c r="B89" s="157" t="s">
        <v>187</v>
      </c>
      <c r="C89" s="174"/>
    </row>
    <row r="90" spans="1:3" x14ac:dyDescent="0.2">
      <c r="A90" s="173" t="s">
        <v>397</v>
      </c>
      <c r="B90" s="157" t="s">
        <v>511</v>
      </c>
      <c r="C90" s="174"/>
    </row>
    <row r="91" spans="1:3" x14ac:dyDescent="0.2">
      <c r="A91" s="176" t="s">
        <v>512</v>
      </c>
      <c r="B91" s="157" t="s">
        <v>110</v>
      </c>
      <c r="C91" s="174"/>
    </row>
    <row r="92" spans="1:3" x14ac:dyDescent="0.2">
      <c r="A92" s="176" t="s">
        <v>398</v>
      </c>
      <c r="B92" s="157" t="s">
        <v>85</v>
      </c>
      <c r="C92" s="174"/>
    </row>
    <row r="93" spans="1:3" x14ac:dyDescent="0.2">
      <c r="A93" s="176" t="s">
        <v>513</v>
      </c>
      <c r="B93" s="157" t="s">
        <v>86</v>
      </c>
      <c r="C93" s="174"/>
    </row>
    <row r="94" spans="1:3" x14ac:dyDescent="0.2">
      <c r="A94" s="158" t="s">
        <v>514</v>
      </c>
      <c r="B94" s="157" t="s">
        <v>73</v>
      </c>
      <c r="C94" s="174"/>
    </row>
    <row r="95" spans="1:3" x14ac:dyDescent="0.2">
      <c r="A95" s="158" t="s">
        <v>515</v>
      </c>
      <c r="B95" s="157" t="s">
        <v>87</v>
      </c>
      <c r="C95" s="174"/>
    </row>
    <row r="96" spans="1:3" x14ac:dyDescent="0.2">
      <c r="A96" s="158" t="s">
        <v>516</v>
      </c>
      <c r="B96" s="157" t="s">
        <v>88</v>
      </c>
      <c r="C96" s="174"/>
    </row>
    <row r="97" spans="1:3" x14ac:dyDescent="0.2">
      <c r="A97" s="158" t="s">
        <v>399</v>
      </c>
      <c r="B97" s="157" t="s">
        <v>89</v>
      </c>
      <c r="C97" s="174"/>
    </row>
    <row r="98" spans="1:3" x14ac:dyDescent="0.2">
      <c r="A98" s="158" t="s">
        <v>400</v>
      </c>
      <c r="B98" s="157" t="s">
        <v>90</v>
      </c>
      <c r="C98" s="174"/>
    </row>
    <row r="99" spans="1:3" x14ac:dyDescent="0.2">
      <c r="A99" s="158" t="s">
        <v>401</v>
      </c>
      <c r="B99" s="157" t="s">
        <v>402</v>
      </c>
      <c r="C99" s="174"/>
    </row>
    <row r="100" spans="1:3" x14ac:dyDescent="0.2">
      <c r="A100" s="158" t="s">
        <v>687</v>
      </c>
      <c r="B100" s="157" t="s">
        <v>739</v>
      </c>
      <c r="C100" s="174"/>
    </row>
    <row r="101" spans="1:3" x14ac:dyDescent="0.2">
      <c r="A101" s="158" t="s">
        <v>403</v>
      </c>
      <c r="B101" s="157" t="s">
        <v>91</v>
      </c>
      <c r="C101" s="174"/>
    </row>
    <row r="102" spans="1:3" x14ac:dyDescent="0.2">
      <c r="A102" s="158" t="s">
        <v>671</v>
      </c>
      <c r="B102" s="157" t="s">
        <v>672</v>
      </c>
      <c r="C102" s="174"/>
    </row>
    <row r="103" spans="1:3" x14ac:dyDescent="0.2">
      <c r="A103" s="158" t="s">
        <v>404</v>
      </c>
      <c r="B103" s="157" t="s">
        <v>266</v>
      </c>
      <c r="C103" s="174"/>
    </row>
    <row r="104" spans="1:3" x14ac:dyDescent="0.2">
      <c r="A104" s="160" t="s">
        <v>782</v>
      </c>
      <c r="B104" s="157" t="s">
        <v>783</v>
      </c>
      <c r="C104" s="174"/>
    </row>
    <row r="105" spans="1:3" x14ac:dyDescent="0.2">
      <c r="A105" s="158" t="s">
        <v>517</v>
      </c>
      <c r="B105" s="157" t="s">
        <v>92</v>
      </c>
      <c r="C105" s="174"/>
    </row>
    <row r="106" spans="1:3" x14ac:dyDescent="0.2">
      <c r="A106" s="158" t="s">
        <v>518</v>
      </c>
      <c r="B106" s="157" t="s">
        <v>93</v>
      </c>
      <c r="C106" s="174"/>
    </row>
    <row r="107" spans="1:3" x14ac:dyDescent="0.2">
      <c r="A107" s="158" t="s">
        <v>405</v>
      </c>
      <c r="B107" s="157" t="s">
        <v>267</v>
      </c>
      <c r="C107" s="174"/>
    </row>
    <row r="108" spans="1:3" x14ac:dyDescent="0.2">
      <c r="A108" s="158" t="s">
        <v>406</v>
      </c>
      <c r="B108" s="157" t="s">
        <v>94</v>
      </c>
      <c r="C108" s="174"/>
    </row>
    <row r="109" spans="1:3" x14ac:dyDescent="0.2">
      <c r="A109" s="158" t="s">
        <v>407</v>
      </c>
      <c r="B109" s="157" t="s">
        <v>351</v>
      </c>
      <c r="C109" s="174"/>
    </row>
    <row r="110" spans="1:3" x14ac:dyDescent="0.2">
      <c r="A110" s="158" t="s">
        <v>519</v>
      </c>
      <c r="B110" s="157" t="s">
        <v>250</v>
      </c>
      <c r="C110" s="174"/>
    </row>
    <row r="111" spans="1:3" x14ac:dyDescent="0.2">
      <c r="A111" s="158" t="s">
        <v>408</v>
      </c>
      <c r="B111" s="157" t="s">
        <v>95</v>
      </c>
      <c r="C111" s="174"/>
    </row>
    <row r="112" spans="1:3" x14ac:dyDescent="0.2">
      <c r="A112" s="158" t="s">
        <v>688</v>
      </c>
      <c r="B112" s="157" t="s">
        <v>251</v>
      </c>
      <c r="C112" s="174"/>
    </row>
    <row r="113" spans="1:3" x14ac:dyDescent="0.2">
      <c r="A113" s="158" t="s">
        <v>520</v>
      </c>
      <c r="B113" s="157" t="s">
        <v>96</v>
      </c>
      <c r="C113" s="174"/>
    </row>
    <row r="114" spans="1:3" x14ac:dyDescent="0.2">
      <c r="A114" s="158" t="s">
        <v>521</v>
      </c>
      <c r="B114" s="157" t="s">
        <v>224</v>
      </c>
      <c r="C114" s="174"/>
    </row>
    <row r="115" spans="1:3" x14ac:dyDescent="0.2">
      <c r="A115" s="158" t="s">
        <v>522</v>
      </c>
      <c r="B115" s="157" t="s">
        <v>634</v>
      </c>
      <c r="C115" s="174"/>
    </row>
    <row r="116" spans="1:3" x14ac:dyDescent="0.2">
      <c r="A116" s="175" t="s">
        <v>409</v>
      </c>
      <c r="B116" s="157" t="s">
        <v>97</v>
      </c>
      <c r="C116" s="174"/>
    </row>
    <row r="117" spans="1:3" x14ac:dyDescent="0.2">
      <c r="A117" s="175" t="s">
        <v>523</v>
      </c>
      <c r="B117" s="157" t="s">
        <v>664</v>
      </c>
      <c r="C117" s="173"/>
    </row>
    <row r="118" spans="1:3" x14ac:dyDescent="0.2">
      <c r="A118" s="158" t="s">
        <v>649</v>
      </c>
      <c r="B118" s="157" t="s">
        <v>740</v>
      </c>
      <c r="C118" s="173"/>
    </row>
    <row r="119" spans="1:3" x14ac:dyDescent="0.2">
      <c r="A119" s="158" t="s">
        <v>337</v>
      </c>
      <c r="B119" s="157" t="s">
        <v>410</v>
      </c>
      <c r="C119" s="173"/>
    </row>
    <row r="120" spans="1:3" x14ac:dyDescent="0.2">
      <c r="A120" s="158" t="s">
        <v>411</v>
      </c>
      <c r="B120" s="157" t="s">
        <v>268</v>
      </c>
      <c r="C120" s="173"/>
    </row>
    <row r="121" spans="1:3" x14ac:dyDescent="0.2">
      <c r="A121" s="176" t="s">
        <v>412</v>
      </c>
      <c r="B121" s="157" t="s">
        <v>98</v>
      </c>
      <c r="C121" s="173"/>
    </row>
    <row r="122" spans="1:3" x14ac:dyDescent="0.2">
      <c r="A122" s="173" t="s">
        <v>689</v>
      </c>
      <c r="B122" s="157">
        <v>0</v>
      </c>
      <c r="C122" s="173"/>
    </row>
    <row r="123" spans="1:3" x14ac:dyDescent="0.2">
      <c r="A123" s="175" t="s">
        <v>690</v>
      </c>
      <c r="B123" s="157" t="s">
        <v>352</v>
      </c>
      <c r="C123" s="173"/>
    </row>
    <row r="124" spans="1:3" x14ac:dyDescent="0.2">
      <c r="A124" s="175" t="s">
        <v>650</v>
      </c>
      <c r="B124" s="157" t="s">
        <v>741</v>
      </c>
      <c r="C124" s="173"/>
    </row>
    <row r="125" spans="1:3" x14ac:dyDescent="0.2">
      <c r="A125" s="175" t="s">
        <v>524</v>
      </c>
      <c r="B125" s="157" t="s">
        <v>246</v>
      </c>
      <c r="C125" s="173"/>
    </row>
    <row r="126" spans="1:3" x14ac:dyDescent="0.2">
      <c r="A126" s="175" t="s">
        <v>525</v>
      </c>
      <c r="B126" s="157" t="s">
        <v>99</v>
      </c>
      <c r="C126" s="173"/>
    </row>
    <row r="127" spans="1:3" x14ac:dyDescent="0.2">
      <c r="A127" s="179" t="s">
        <v>784</v>
      </c>
      <c r="B127" s="157" t="s">
        <v>785</v>
      </c>
      <c r="C127" s="173"/>
    </row>
    <row r="128" spans="1:3" x14ac:dyDescent="0.2">
      <c r="A128" s="173" t="s">
        <v>526</v>
      </c>
      <c r="B128" s="157" t="s">
        <v>100</v>
      </c>
      <c r="C128" s="173"/>
    </row>
    <row r="129" spans="1:3" x14ac:dyDescent="0.2">
      <c r="A129" s="173" t="s">
        <v>691</v>
      </c>
      <c r="B129" s="157" t="s">
        <v>742</v>
      </c>
      <c r="C129" s="173"/>
    </row>
    <row r="130" spans="1:3" x14ac:dyDescent="0.2">
      <c r="A130" s="173" t="s">
        <v>527</v>
      </c>
      <c r="B130" s="157" t="s">
        <v>101</v>
      </c>
      <c r="C130" s="173"/>
    </row>
    <row r="131" spans="1:3" x14ac:dyDescent="0.2">
      <c r="A131" s="173" t="s">
        <v>528</v>
      </c>
      <c r="B131" s="157" t="s">
        <v>252</v>
      </c>
      <c r="C131" s="173"/>
    </row>
    <row r="132" spans="1:3" x14ac:dyDescent="0.2">
      <c r="A132" s="173" t="s">
        <v>413</v>
      </c>
      <c r="B132" s="157" t="s">
        <v>103</v>
      </c>
      <c r="C132" s="173"/>
    </row>
    <row r="133" spans="1:3" x14ac:dyDescent="0.2">
      <c r="A133" s="173" t="s">
        <v>529</v>
      </c>
      <c r="B133" s="157" t="s">
        <v>104</v>
      </c>
      <c r="C133" s="173"/>
    </row>
    <row r="134" spans="1:3" x14ac:dyDescent="0.2">
      <c r="A134" s="173" t="s">
        <v>530</v>
      </c>
      <c r="B134" s="157" t="s">
        <v>225</v>
      </c>
      <c r="C134" s="173"/>
    </row>
    <row r="135" spans="1:3" x14ac:dyDescent="0.2">
      <c r="A135" s="173" t="s">
        <v>531</v>
      </c>
      <c r="B135" s="157" t="s">
        <v>665</v>
      </c>
      <c r="C135" s="173"/>
    </row>
    <row r="136" spans="1:3" x14ac:dyDescent="0.2">
      <c r="A136" s="173" t="s">
        <v>532</v>
      </c>
      <c r="B136" s="157" t="s">
        <v>107</v>
      </c>
      <c r="C136" s="173"/>
    </row>
    <row r="137" spans="1:3" x14ac:dyDescent="0.2">
      <c r="A137" s="173" t="s">
        <v>692</v>
      </c>
      <c r="B137" s="157" t="s">
        <v>743</v>
      </c>
      <c r="C137" s="173"/>
    </row>
    <row r="138" spans="1:3" x14ac:dyDescent="0.2">
      <c r="A138" s="173" t="s">
        <v>533</v>
      </c>
      <c r="B138" s="157" t="s">
        <v>108</v>
      </c>
      <c r="C138" s="173"/>
    </row>
    <row r="139" spans="1:3" x14ac:dyDescent="0.2">
      <c r="A139" s="173" t="s">
        <v>651</v>
      </c>
      <c r="B139" s="157" t="s">
        <v>744</v>
      </c>
      <c r="C139" s="173"/>
    </row>
    <row r="140" spans="1:3" x14ac:dyDescent="0.2">
      <c r="A140" s="173" t="s">
        <v>635</v>
      </c>
      <c r="B140" s="157" t="s">
        <v>636</v>
      </c>
      <c r="C140" s="173"/>
    </row>
    <row r="141" spans="1:3" x14ac:dyDescent="0.2">
      <c r="A141" s="173" t="s">
        <v>534</v>
      </c>
      <c r="B141" s="157" t="s">
        <v>109</v>
      </c>
      <c r="C141" s="173"/>
    </row>
    <row r="142" spans="1:3" x14ac:dyDescent="0.2">
      <c r="A142" s="173" t="s">
        <v>535</v>
      </c>
      <c r="B142" s="157" t="s">
        <v>111</v>
      </c>
      <c r="C142" s="173"/>
    </row>
    <row r="143" spans="1:3" x14ac:dyDescent="0.2">
      <c r="A143" s="173" t="s">
        <v>536</v>
      </c>
      <c r="B143" s="157" t="s">
        <v>112</v>
      </c>
      <c r="C143" s="173"/>
    </row>
    <row r="144" spans="1:3" x14ac:dyDescent="0.2">
      <c r="A144" s="173" t="s">
        <v>537</v>
      </c>
      <c r="B144" s="157" t="s">
        <v>538</v>
      </c>
      <c r="C144" s="173"/>
    </row>
    <row r="145" spans="1:3" x14ac:dyDescent="0.2">
      <c r="A145" s="173" t="s">
        <v>414</v>
      </c>
      <c r="B145" s="157" t="s">
        <v>353</v>
      </c>
      <c r="C145" s="173"/>
    </row>
    <row r="146" spans="1:3" x14ac:dyDescent="0.2">
      <c r="A146" s="173" t="s">
        <v>539</v>
      </c>
      <c r="B146" s="157" t="s">
        <v>113</v>
      </c>
      <c r="C146" s="173"/>
    </row>
    <row r="147" spans="1:3" x14ac:dyDescent="0.2">
      <c r="A147" s="173" t="s">
        <v>693</v>
      </c>
      <c r="B147" s="157" t="s">
        <v>745</v>
      </c>
      <c r="C147" s="173"/>
    </row>
    <row r="148" spans="1:3" x14ac:dyDescent="0.2">
      <c r="A148" s="173" t="s">
        <v>415</v>
      </c>
      <c r="B148" s="157" t="s">
        <v>226</v>
      </c>
      <c r="C148" s="173"/>
    </row>
    <row r="149" spans="1:3" x14ac:dyDescent="0.2">
      <c r="A149" s="173" t="s">
        <v>338</v>
      </c>
      <c r="B149" s="157" t="s">
        <v>416</v>
      </c>
      <c r="C149" s="173"/>
    </row>
    <row r="150" spans="1:3" x14ac:dyDescent="0.2">
      <c r="A150" s="173" t="s">
        <v>540</v>
      </c>
      <c r="B150" s="157" t="s">
        <v>114</v>
      </c>
      <c r="C150" s="173"/>
    </row>
    <row r="151" spans="1:3" x14ac:dyDescent="0.2">
      <c r="A151" s="173" t="s">
        <v>417</v>
      </c>
      <c r="B151" s="157" t="s">
        <v>354</v>
      </c>
      <c r="C151" s="173"/>
    </row>
    <row r="152" spans="1:3" x14ac:dyDescent="0.2">
      <c r="A152" s="173" t="s">
        <v>541</v>
      </c>
      <c r="B152" s="157" t="s">
        <v>115</v>
      </c>
      <c r="C152" s="173"/>
    </row>
    <row r="153" spans="1:3" x14ac:dyDescent="0.2">
      <c r="A153" s="176" t="s">
        <v>542</v>
      </c>
      <c r="B153" s="157" t="s">
        <v>116</v>
      </c>
      <c r="C153" s="173"/>
    </row>
    <row r="154" spans="1:3" x14ac:dyDescent="0.2">
      <c r="A154" s="176" t="s">
        <v>694</v>
      </c>
      <c r="B154" s="157" t="s">
        <v>746</v>
      </c>
      <c r="C154" s="174"/>
    </row>
    <row r="155" spans="1:3" x14ac:dyDescent="0.2">
      <c r="A155" s="176" t="s">
        <v>543</v>
      </c>
      <c r="B155" s="157" t="s">
        <v>747</v>
      </c>
      <c r="C155" s="174"/>
    </row>
    <row r="156" spans="1:3" x14ac:dyDescent="0.2">
      <c r="A156" s="176" t="s">
        <v>544</v>
      </c>
      <c r="B156" s="157" t="s">
        <v>253</v>
      </c>
      <c r="C156" s="174"/>
    </row>
    <row r="157" spans="1:3" x14ac:dyDescent="0.2">
      <c r="A157" s="176" t="s">
        <v>695</v>
      </c>
      <c r="B157" s="157" t="s">
        <v>554</v>
      </c>
      <c r="C157" s="174"/>
    </row>
    <row r="158" spans="1:3" x14ac:dyDescent="0.2">
      <c r="A158" s="176" t="s">
        <v>652</v>
      </c>
      <c r="B158" s="157" t="s">
        <v>748</v>
      </c>
      <c r="C158" s="174"/>
    </row>
    <row r="159" spans="1:3" x14ac:dyDescent="0.2">
      <c r="A159" s="158" t="s">
        <v>545</v>
      </c>
      <c r="B159" s="157" t="s">
        <v>117</v>
      </c>
      <c r="C159" s="174"/>
    </row>
    <row r="160" spans="1:3" x14ac:dyDescent="0.2">
      <c r="A160" s="158" t="s">
        <v>696</v>
      </c>
      <c r="B160" s="157" t="s">
        <v>749</v>
      </c>
      <c r="C160" s="174"/>
    </row>
    <row r="161" spans="1:3" x14ac:dyDescent="0.2">
      <c r="A161" s="158" t="s">
        <v>697</v>
      </c>
      <c r="B161" s="157" t="s">
        <v>750</v>
      </c>
      <c r="C161" s="174"/>
    </row>
    <row r="162" spans="1:3" x14ac:dyDescent="0.2">
      <c r="A162" s="158" t="s">
        <v>418</v>
      </c>
      <c r="B162" s="157" t="s">
        <v>118</v>
      </c>
      <c r="C162" s="174"/>
    </row>
    <row r="163" spans="1:3" x14ac:dyDescent="0.2">
      <c r="A163" s="158" t="s">
        <v>546</v>
      </c>
      <c r="B163" s="157" t="s">
        <v>119</v>
      </c>
      <c r="C163" s="174"/>
    </row>
    <row r="164" spans="1:3" x14ac:dyDescent="0.2">
      <c r="A164" s="175" t="s">
        <v>419</v>
      </c>
      <c r="B164" s="157" t="s">
        <v>120</v>
      </c>
      <c r="C164" s="174"/>
    </row>
    <row r="165" spans="1:3" x14ac:dyDescent="0.2">
      <c r="A165" s="179" t="s">
        <v>794</v>
      </c>
      <c r="B165" s="157" t="s">
        <v>795</v>
      </c>
      <c r="C165" s="174"/>
    </row>
    <row r="166" spans="1:3" x14ac:dyDescent="0.2">
      <c r="A166" s="179" t="s">
        <v>786</v>
      </c>
      <c r="B166" s="157" t="s">
        <v>787</v>
      </c>
      <c r="C166" s="174"/>
    </row>
    <row r="167" spans="1:3" x14ac:dyDescent="0.2">
      <c r="A167" s="158" t="s">
        <v>547</v>
      </c>
      <c r="B167" s="157" t="s">
        <v>123</v>
      </c>
      <c r="C167" s="174"/>
    </row>
    <row r="168" spans="1:3" x14ac:dyDescent="0.2">
      <c r="A168" s="158" t="s">
        <v>548</v>
      </c>
      <c r="B168" s="157" t="s">
        <v>254</v>
      </c>
      <c r="C168" s="174"/>
    </row>
    <row r="169" spans="1:3" x14ac:dyDescent="0.2">
      <c r="A169" s="158" t="s">
        <v>698</v>
      </c>
      <c r="B169" s="157" t="s">
        <v>355</v>
      </c>
      <c r="C169" s="174"/>
    </row>
    <row r="170" spans="1:3" x14ac:dyDescent="0.2">
      <c r="A170" s="158" t="s">
        <v>549</v>
      </c>
      <c r="B170" s="157" t="s">
        <v>330</v>
      </c>
      <c r="C170" s="174"/>
    </row>
    <row r="171" spans="1:3" x14ac:dyDescent="0.2">
      <c r="A171" s="158" t="s">
        <v>420</v>
      </c>
      <c r="B171" s="157" t="s">
        <v>124</v>
      </c>
      <c r="C171" s="174"/>
    </row>
    <row r="172" spans="1:3" x14ac:dyDescent="0.2">
      <c r="A172" s="176" t="s">
        <v>550</v>
      </c>
      <c r="B172" s="157" t="s">
        <v>125</v>
      </c>
      <c r="C172" s="174"/>
    </row>
    <row r="173" spans="1:3" x14ac:dyDescent="0.2">
      <c r="A173" s="176" t="s">
        <v>421</v>
      </c>
      <c r="B173" s="157" t="s">
        <v>126</v>
      </c>
      <c r="C173" s="174"/>
    </row>
    <row r="174" spans="1:3" x14ac:dyDescent="0.2">
      <c r="A174" s="176" t="s">
        <v>551</v>
      </c>
      <c r="B174" s="157" t="s">
        <v>127</v>
      </c>
      <c r="C174" s="174"/>
    </row>
    <row r="175" spans="1:3" x14ac:dyDescent="0.2">
      <c r="A175" s="176" t="s">
        <v>552</v>
      </c>
      <c r="B175" s="157" t="s">
        <v>128</v>
      </c>
      <c r="C175" s="174"/>
    </row>
    <row r="176" spans="1:3" x14ac:dyDescent="0.2">
      <c r="A176" s="158" t="s">
        <v>422</v>
      </c>
      <c r="B176" s="157" t="s">
        <v>227</v>
      </c>
      <c r="C176" s="174"/>
    </row>
    <row r="177" spans="1:3" x14ac:dyDescent="0.2">
      <c r="A177" s="158" t="s">
        <v>699</v>
      </c>
      <c r="B177" s="157" t="s">
        <v>423</v>
      </c>
      <c r="C177" s="174"/>
    </row>
    <row r="178" spans="1:3" x14ac:dyDescent="0.2">
      <c r="A178" s="158" t="s">
        <v>700</v>
      </c>
      <c r="B178" s="157" t="s">
        <v>140</v>
      </c>
      <c r="C178" s="173"/>
    </row>
    <row r="179" spans="1:3" x14ac:dyDescent="0.2">
      <c r="A179" s="158" t="s">
        <v>424</v>
      </c>
      <c r="B179" s="157" t="s">
        <v>129</v>
      </c>
      <c r="C179" s="174"/>
    </row>
    <row r="180" spans="1:3" x14ac:dyDescent="0.2">
      <c r="A180" s="158" t="s">
        <v>701</v>
      </c>
      <c r="B180" s="157" t="s">
        <v>130</v>
      </c>
      <c r="C180" s="174"/>
    </row>
    <row r="181" spans="1:3" x14ac:dyDescent="0.2">
      <c r="A181" s="158" t="s">
        <v>659</v>
      </c>
      <c r="B181" s="157" t="s">
        <v>194</v>
      </c>
      <c r="C181" s="174"/>
    </row>
    <row r="182" spans="1:3" x14ac:dyDescent="0.2">
      <c r="A182" s="160" t="s">
        <v>788</v>
      </c>
      <c r="B182" s="157" t="s">
        <v>789</v>
      </c>
      <c r="C182" s="174"/>
    </row>
    <row r="183" spans="1:3" x14ac:dyDescent="0.2">
      <c r="A183" s="158" t="s">
        <v>425</v>
      </c>
      <c r="B183" s="157" t="s">
        <v>131</v>
      </c>
      <c r="C183" s="174"/>
    </row>
    <row r="184" spans="1:3" x14ac:dyDescent="0.2">
      <c r="A184" s="158" t="s">
        <v>553</v>
      </c>
      <c r="B184" s="157" t="s">
        <v>132</v>
      </c>
      <c r="C184" s="174"/>
    </row>
    <row r="185" spans="1:3" x14ac:dyDescent="0.2">
      <c r="A185" s="158" t="s">
        <v>426</v>
      </c>
      <c r="B185" s="157" t="s">
        <v>269</v>
      </c>
      <c r="C185" s="174"/>
    </row>
    <row r="186" spans="1:3" x14ac:dyDescent="0.2">
      <c r="A186" s="158" t="s">
        <v>427</v>
      </c>
      <c r="B186" s="157" t="s">
        <v>134</v>
      </c>
      <c r="C186" s="174"/>
    </row>
    <row r="187" spans="1:3" x14ac:dyDescent="0.2">
      <c r="A187" s="158" t="s">
        <v>428</v>
      </c>
      <c r="B187" s="157" t="s">
        <v>121</v>
      </c>
      <c r="C187" s="174"/>
    </row>
    <row r="188" spans="1:3" x14ac:dyDescent="0.2">
      <c r="A188" s="158" t="s">
        <v>555</v>
      </c>
      <c r="B188" s="157" t="s">
        <v>136</v>
      </c>
      <c r="C188" s="174"/>
    </row>
    <row r="189" spans="1:3" x14ac:dyDescent="0.2">
      <c r="A189" s="158" t="s">
        <v>429</v>
      </c>
      <c r="B189" s="157" t="s">
        <v>137</v>
      </c>
      <c r="C189" s="174"/>
    </row>
    <row r="190" spans="1:3" x14ac:dyDescent="0.2">
      <c r="A190" s="158" t="s">
        <v>556</v>
      </c>
      <c r="B190" s="157" t="s">
        <v>138</v>
      </c>
      <c r="C190" s="174"/>
    </row>
    <row r="191" spans="1:3" x14ac:dyDescent="0.2">
      <c r="A191" s="158" t="s">
        <v>670</v>
      </c>
      <c r="B191" s="157" t="s">
        <v>430</v>
      </c>
      <c r="C191" s="174"/>
    </row>
    <row r="192" spans="1:3" x14ac:dyDescent="0.2">
      <c r="A192" s="158" t="s">
        <v>557</v>
      </c>
      <c r="B192" s="157" t="s">
        <v>270</v>
      </c>
      <c r="C192" s="174"/>
    </row>
    <row r="193" spans="1:3" x14ac:dyDescent="0.2">
      <c r="A193" s="158" t="s">
        <v>558</v>
      </c>
      <c r="B193" s="157" t="s">
        <v>139</v>
      </c>
      <c r="C193" s="174"/>
    </row>
    <row r="194" spans="1:3" x14ac:dyDescent="0.2">
      <c r="A194" s="158" t="s">
        <v>559</v>
      </c>
      <c r="B194" s="157" t="s">
        <v>331</v>
      </c>
      <c r="C194" s="174"/>
    </row>
    <row r="195" spans="1:3" x14ac:dyDescent="0.2">
      <c r="A195" s="158" t="s">
        <v>560</v>
      </c>
      <c r="B195" s="157" t="s">
        <v>356</v>
      </c>
      <c r="C195" s="174"/>
    </row>
    <row r="196" spans="1:3" x14ac:dyDescent="0.2">
      <c r="A196" s="158" t="s">
        <v>561</v>
      </c>
      <c r="B196" s="157" t="s">
        <v>141</v>
      </c>
      <c r="C196" s="174"/>
    </row>
    <row r="197" spans="1:3" x14ac:dyDescent="0.2">
      <c r="A197" s="158" t="s">
        <v>702</v>
      </c>
      <c r="B197" s="157" t="s">
        <v>751</v>
      </c>
      <c r="C197" s="174"/>
    </row>
    <row r="198" spans="1:3" x14ac:dyDescent="0.2">
      <c r="A198" s="158" t="s">
        <v>562</v>
      </c>
      <c r="B198" s="157" t="s">
        <v>357</v>
      </c>
      <c r="C198" s="174"/>
    </row>
    <row r="199" spans="1:3" x14ac:dyDescent="0.2">
      <c r="A199" s="158" t="s">
        <v>431</v>
      </c>
      <c r="B199" s="157" t="s">
        <v>142</v>
      </c>
      <c r="C199" s="174"/>
    </row>
    <row r="200" spans="1:3" x14ac:dyDescent="0.2">
      <c r="A200" s="158" t="s">
        <v>563</v>
      </c>
      <c r="B200" s="157" t="s">
        <v>143</v>
      </c>
      <c r="C200" s="174"/>
    </row>
    <row r="201" spans="1:3" x14ac:dyDescent="0.2">
      <c r="A201" s="158" t="s">
        <v>564</v>
      </c>
      <c r="B201" s="157" t="s">
        <v>144</v>
      </c>
      <c r="C201" s="174"/>
    </row>
    <row r="202" spans="1:3" x14ac:dyDescent="0.2">
      <c r="A202" s="158" t="s">
        <v>339</v>
      </c>
      <c r="B202" s="157" t="s">
        <v>432</v>
      </c>
      <c r="C202" s="174"/>
    </row>
    <row r="203" spans="1:3" x14ac:dyDescent="0.2">
      <c r="A203" s="158" t="s">
        <v>565</v>
      </c>
      <c r="B203" s="157" t="s">
        <v>145</v>
      </c>
      <c r="C203" s="174"/>
    </row>
    <row r="204" spans="1:3" x14ac:dyDescent="0.2">
      <c r="A204" s="158" t="s">
        <v>703</v>
      </c>
      <c r="B204" s="157" t="s">
        <v>752</v>
      </c>
      <c r="C204" s="174"/>
    </row>
    <row r="205" spans="1:3" x14ac:dyDescent="0.2">
      <c r="A205" s="158" t="s">
        <v>566</v>
      </c>
      <c r="B205" s="157" t="s">
        <v>433</v>
      </c>
      <c r="C205" s="174"/>
    </row>
    <row r="206" spans="1:3" x14ac:dyDescent="0.2">
      <c r="A206" s="158" t="s">
        <v>567</v>
      </c>
      <c r="B206" s="157" t="s">
        <v>255</v>
      </c>
      <c r="C206" s="174"/>
    </row>
    <row r="207" spans="1:3" x14ac:dyDescent="0.2">
      <c r="A207" s="158" t="s">
        <v>568</v>
      </c>
      <c r="B207" s="157" t="s">
        <v>146</v>
      </c>
      <c r="C207" s="174"/>
    </row>
    <row r="208" spans="1:3" x14ac:dyDescent="0.2">
      <c r="A208" s="158" t="s">
        <v>653</v>
      </c>
      <c r="B208" s="157" t="s">
        <v>228</v>
      </c>
      <c r="C208" s="174"/>
    </row>
    <row r="209" spans="1:3" x14ac:dyDescent="0.2">
      <c r="A209" s="158" t="s">
        <v>340</v>
      </c>
      <c r="B209" s="157" t="s">
        <v>434</v>
      </c>
      <c r="C209" s="174"/>
    </row>
    <row r="210" spans="1:3" x14ac:dyDescent="0.2">
      <c r="A210" s="158" t="s">
        <v>569</v>
      </c>
      <c r="B210" s="157" t="s">
        <v>147</v>
      </c>
      <c r="C210" s="174"/>
    </row>
    <row r="211" spans="1:3" x14ac:dyDescent="0.2">
      <c r="A211" s="158" t="s">
        <v>570</v>
      </c>
      <c r="B211" s="157" t="s">
        <v>271</v>
      </c>
      <c r="C211" s="174"/>
    </row>
    <row r="212" spans="1:3" x14ac:dyDescent="0.2">
      <c r="A212" s="158" t="s">
        <v>435</v>
      </c>
      <c r="B212" s="157" t="s">
        <v>148</v>
      </c>
      <c r="C212" s="174"/>
    </row>
    <row r="213" spans="1:3" x14ac:dyDescent="0.2">
      <c r="A213" s="158" t="s">
        <v>571</v>
      </c>
      <c r="B213" s="157" t="s">
        <v>666</v>
      </c>
      <c r="C213" s="174"/>
    </row>
    <row r="214" spans="1:3" x14ac:dyDescent="0.2">
      <c r="A214" s="158" t="s">
        <v>704</v>
      </c>
      <c r="B214" s="157" t="s">
        <v>753</v>
      </c>
      <c r="C214" s="174"/>
    </row>
    <row r="215" spans="1:3" x14ac:dyDescent="0.2">
      <c r="A215" s="158" t="s">
        <v>572</v>
      </c>
      <c r="B215" s="157" t="s">
        <v>256</v>
      </c>
      <c r="C215" s="174"/>
    </row>
    <row r="216" spans="1:3" x14ac:dyDescent="0.2">
      <c r="A216" s="158" t="s">
        <v>573</v>
      </c>
      <c r="B216" s="157" t="s">
        <v>149</v>
      </c>
      <c r="C216" s="174"/>
    </row>
    <row r="217" spans="1:3" x14ac:dyDescent="0.2">
      <c r="A217" s="158" t="s">
        <v>436</v>
      </c>
      <c r="B217" s="157" t="s">
        <v>150</v>
      </c>
      <c r="C217" s="174"/>
    </row>
    <row r="218" spans="1:3" x14ac:dyDescent="0.2">
      <c r="A218" s="158" t="s">
        <v>437</v>
      </c>
      <c r="B218" s="157" t="s">
        <v>229</v>
      </c>
      <c r="C218" s="174"/>
    </row>
    <row r="219" spans="1:3" x14ac:dyDescent="0.2">
      <c r="A219" s="175" t="s">
        <v>574</v>
      </c>
      <c r="B219" s="157" t="s">
        <v>102</v>
      </c>
      <c r="C219" s="174"/>
    </row>
    <row r="220" spans="1:3" x14ac:dyDescent="0.2">
      <c r="A220" s="158" t="s">
        <v>575</v>
      </c>
      <c r="B220" s="157" t="s">
        <v>151</v>
      </c>
      <c r="C220" s="174"/>
    </row>
    <row r="221" spans="1:3" x14ac:dyDescent="0.2">
      <c r="A221" s="158" t="s">
        <v>341</v>
      </c>
      <c r="B221" s="157" t="s">
        <v>358</v>
      </c>
      <c r="C221" s="174"/>
    </row>
    <row r="222" spans="1:3" x14ac:dyDescent="0.2">
      <c r="A222" s="158" t="s">
        <v>576</v>
      </c>
      <c r="B222" s="157" t="s">
        <v>84</v>
      </c>
      <c r="C222" s="174"/>
    </row>
    <row r="223" spans="1:3" x14ac:dyDescent="0.2">
      <c r="A223" s="158" t="s">
        <v>705</v>
      </c>
      <c r="B223" s="157" t="s">
        <v>359</v>
      </c>
      <c r="C223" s="174"/>
    </row>
    <row r="224" spans="1:3" x14ac:dyDescent="0.2">
      <c r="A224" s="158" t="s">
        <v>438</v>
      </c>
      <c r="B224" s="157" t="s">
        <v>152</v>
      </c>
      <c r="C224" s="174"/>
    </row>
    <row r="225" spans="1:3" x14ac:dyDescent="0.2">
      <c r="A225" s="158" t="s">
        <v>439</v>
      </c>
      <c r="B225" s="157" t="s">
        <v>440</v>
      </c>
      <c r="C225" s="174"/>
    </row>
    <row r="226" spans="1:3" x14ac:dyDescent="0.2">
      <c r="A226" s="158" t="s">
        <v>441</v>
      </c>
      <c r="B226" s="157" t="s">
        <v>153</v>
      </c>
      <c r="C226" s="174"/>
    </row>
    <row r="227" spans="1:3" x14ac:dyDescent="0.2">
      <c r="A227" s="158" t="s">
        <v>577</v>
      </c>
      <c r="B227" s="157" t="s">
        <v>154</v>
      </c>
      <c r="C227" s="174"/>
    </row>
    <row r="228" spans="1:3" x14ac:dyDescent="0.2">
      <c r="A228" s="176" t="s">
        <v>578</v>
      </c>
      <c r="B228" s="157" t="s">
        <v>155</v>
      </c>
      <c r="C228" s="174"/>
    </row>
    <row r="229" spans="1:3" x14ac:dyDescent="0.2">
      <c r="A229" s="158" t="s">
        <v>706</v>
      </c>
      <c r="B229" s="157" t="s">
        <v>754</v>
      </c>
      <c r="C229" s="174"/>
    </row>
    <row r="230" spans="1:3" x14ac:dyDescent="0.2">
      <c r="A230" s="158" t="s">
        <v>442</v>
      </c>
      <c r="B230" s="157" t="s">
        <v>360</v>
      </c>
      <c r="C230" s="174"/>
    </row>
    <row r="231" spans="1:3" x14ac:dyDescent="0.2">
      <c r="A231" s="158" t="s">
        <v>443</v>
      </c>
      <c r="B231" s="157" t="s">
        <v>156</v>
      </c>
      <c r="C231" s="174"/>
    </row>
    <row r="232" spans="1:3" x14ac:dyDescent="0.2">
      <c r="A232" s="158" t="s">
        <v>579</v>
      </c>
      <c r="B232" s="157" t="s">
        <v>157</v>
      </c>
      <c r="C232" s="174"/>
    </row>
    <row r="233" spans="1:3" x14ac:dyDescent="0.2">
      <c r="A233" s="158" t="s">
        <v>654</v>
      </c>
      <c r="B233" s="157" t="s">
        <v>755</v>
      </c>
      <c r="C233" s="174"/>
    </row>
    <row r="234" spans="1:3" x14ac:dyDescent="0.2">
      <c r="A234" s="158" t="s">
        <v>444</v>
      </c>
      <c r="B234" s="157" t="s">
        <v>158</v>
      </c>
      <c r="C234" s="174"/>
    </row>
    <row r="235" spans="1:3" x14ac:dyDescent="0.2">
      <c r="A235" s="158" t="s">
        <v>580</v>
      </c>
      <c r="B235" s="157" t="s">
        <v>159</v>
      </c>
      <c r="C235" s="174"/>
    </row>
    <row r="236" spans="1:3" x14ac:dyDescent="0.2">
      <c r="A236" s="158" t="s">
        <v>707</v>
      </c>
      <c r="B236" s="157" t="s">
        <v>756</v>
      </c>
      <c r="C236" s="174"/>
    </row>
    <row r="237" spans="1:3" x14ac:dyDescent="0.2">
      <c r="A237" s="158" t="s">
        <v>581</v>
      </c>
      <c r="B237" s="157" t="s">
        <v>272</v>
      </c>
      <c r="C237" s="174"/>
    </row>
    <row r="238" spans="1:3" x14ac:dyDescent="0.2">
      <c r="A238" s="158" t="s">
        <v>445</v>
      </c>
      <c r="B238" s="157" t="s">
        <v>161</v>
      </c>
      <c r="C238" s="174"/>
    </row>
    <row r="239" spans="1:3" x14ac:dyDescent="0.2">
      <c r="A239" s="158" t="s">
        <v>582</v>
      </c>
      <c r="B239" s="157" t="s">
        <v>162</v>
      </c>
      <c r="C239" s="174"/>
    </row>
    <row r="240" spans="1:3" x14ac:dyDescent="0.2">
      <c r="A240" s="158" t="s">
        <v>708</v>
      </c>
      <c r="B240" s="157" t="s">
        <v>757</v>
      </c>
      <c r="C240" s="174"/>
    </row>
    <row r="241" spans="1:3" x14ac:dyDescent="0.2">
      <c r="A241" s="158" t="s">
        <v>446</v>
      </c>
      <c r="B241" s="157" t="s">
        <v>447</v>
      </c>
      <c r="C241" s="174"/>
    </row>
    <row r="242" spans="1:3" x14ac:dyDescent="0.2">
      <c r="A242" s="158" t="s">
        <v>583</v>
      </c>
      <c r="B242" s="157" t="s">
        <v>257</v>
      </c>
      <c r="C242" s="173"/>
    </row>
    <row r="243" spans="1:3" x14ac:dyDescent="0.2">
      <c r="A243" s="158" t="s">
        <v>448</v>
      </c>
      <c r="B243" s="157" t="s">
        <v>163</v>
      </c>
      <c r="C243" s="173"/>
    </row>
    <row r="244" spans="1:3" x14ac:dyDescent="0.2">
      <c r="A244" s="158" t="s">
        <v>584</v>
      </c>
      <c r="B244" s="157" t="s">
        <v>164</v>
      </c>
      <c r="C244" s="173"/>
    </row>
    <row r="245" spans="1:3" x14ac:dyDescent="0.2">
      <c r="A245" s="158" t="s">
        <v>585</v>
      </c>
      <c r="B245" s="157" t="s">
        <v>758</v>
      </c>
      <c r="C245" s="173"/>
    </row>
    <row r="246" spans="1:3" x14ac:dyDescent="0.2">
      <c r="A246" s="175" t="s">
        <v>586</v>
      </c>
      <c r="B246" s="157" t="s">
        <v>759</v>
      </c>
      <c r="C246" s="173"/>
    </row>
    <row r="247" spans="1:3" x14ac:dyDescent="0.2">
      <c r="A247" s="158" t="s">
        <v>449</v>
      </c>
      <c r="B247" s="157" t="s">
        <v>258</v>
      </c>
      <c r="C247" s="173"/>
    </row>
    <row r="248" spans="1:3" x14ac:dyDescent="0.2">
      <c r="A248" s="158" t="s">
        <v>587</v>
      </c>
      <c r="B248" s="157" t="s">
        <v>165</v>
      </c>
      <c r="C248" s="173"/>
    </row>
    <row r="249" spans="1:3" x14ac:dyDescent="0.2">
      <c r="A249" s="158" t="s">
        <v>655</v>
      </c>
      <c r="B249" s="157" t="s">
        <v>760</v>
      </c>
      <c r="C249" s="173"/>
    </row>
    <row r="250" spans="1:3" x14ac:dyDescent="0.2">
      <c r="A250" s="158" t="s">
        <v>656</v>
      </c>
      <c r="B250" s="157" t="s">
        <v>761</v>
      </c>
      <c r="C250" s="173"/>
    </row>
    <row r="251" spans="1:3" x14ac:dyDescent="0.2">
      <c r="A251" s="158" t="s">
        <v>588</v>
      </c>
      <c r="B251" s="157" t="s">
        <v>166</v>
      </c>
      <c r="C251" s="173"/>
    </row>
    <row r="252" spans="1:3" x14ac:dyDescent="0.2">
      <c r="A252" s="158" t="s">
        <v>589</v>
      </c>
      <c r="B252" s="157" t="s">
        <v>167</v>
      </c>
      <c r="C252" s="173"/>
    </row>
    <row r="253" spans="1:3" x14ac:dyDescent="0.2">
      <c r="A253" s="158" t="s">
        <v>450</v>
      </c>
      <c r="B253" s="157" t="s">
        <v>168</v>
      </c>
      <c r="C253" s="173"/>
    </row>
    <row r="254" spans="1:3" x14ac:dyDescent="0.2">
      <c r="A254" s="158" t="s">
        <v>451</v>
      </c>
      <c r="B254" s="157" t="s">
        <v>169</v>
      </c>
      <c r="C254" s="173"/>
    </row>
    <row r="255" spans="1:3" x14ac:dyDescent="0.2">
      <c r="A255" s="176" t="s">
        <v>590</v>
      </c>
      <c r="B255" s="157" t="s">
        <v>170</v>
      </c>
      <c r="C255" s="173"/>
    </row>
    <row r="256" spans="1:3" x14ac:dyDescent="0.2">
      <c r="A256" s="158" t="s">
        <v>591</v>
      </c>
      <c r="B256" s="157" t="s">
        <v>171</v>
      </c>
      <c r="C256" s="173"/>
    </row>
    <row r="257" spans="1:3" x14ac:dyDescent="0.2">
      <c r="A257" s="158" t="s">
        <v>592</v>
      </c>
      <c r="B257" s="157" t="s">
        <v>172</v>
      </c>
      <c r="C257" s="173"/>
    </row>
    <row r="258" spans="1:3" x14ac:dyDescent="0.2">
      <c r="A258" s="158" t="s">
        <v>593</v>
      </c>
      <c r="B258" s="157" t="s">
        <v>173</v>
      </c>
      <c r="C258" s="173"/>
    </row>
    <row r="259" spans="1:3" x14ac:dyDescent="0.2">
      <c r="A259" s="158" t="s">
        <v>709</v>
      </c>
      <c r="B259" s="157" t="s">
        <v>174</v>
      </c>
      <c r="C259" s="173"/>
    </row>
    <row r="260" spans="1:3" x14ac:dyDescent="0.2">
      <c r="A260" s="158" t="s">
        <v>452</v>
      </c>
      <c r="B260" s="157" t="s">
        <v>175</v>
      </c>
      <c r="C260" s="173"/>
    </row>
    <row r="261" spans="1:3" x14ac:dyDescent="0.2">
      <c r="A261" s="158" t="s">
        <v>710</v>
      </c>
      <c r="B261" s="157" t="s">
        <v>762</v>
      </c>
      <c r="C261" s="173"/>
    </row>
    <row r="262" spans="1:3" x14ac:dyDescent="0.2">
      <c r="A262" s="160" t="s">
        <v>790</v>
      </c>
      <c r="B262" s="157" t="s">
        <v>791</v>
      </c>
      <c r="C262" s="173"/>
    </row>
    <row r="263" spans="1:3" x14ac:dyDescent="0.2">
      <c r="A263" s="158" t="s">
        <v>453</v>
      </c>
      <c r="B263" s="157" t="s">
        <v>176</v>
      </c>
      <c r="C263" s="173"/>
    </row>
    <row r="264" spans="1:3" x14ac:dyDescent="0.2">
      <c r="A264" s="158" t="s">
        <v>657</v>
      </c>
      <c r="B264" s="157" t="s">
        <v>763</v>
      </c>
      <c r="C264" s="173"/>
    </row>
    <row r="265" spans="1:3" x14ac:dyDescent="0.2">
      <c r="A265" s="158" t="s">
        <v>594</v>
      </c>
      <c r="B265" s="157" t="s">
        <v>667</v>
      </c>
      <c r="C265" s="173"/>
    </row>
    <row r="266" spans="1:3" x14ac:dyDescent="0.2">
      <c r="A266" s="158" t="s">
        <v>595</v>
      </c>
      <c r="B266" s="157" t="s">
        <v>177</v>
      </c>
      <c r="C266" s="173"/>
    </row>
    <row r="267" spans="1:3" x14ac:dyDescent="0.2">
      <c r="A267" s="158" t="s">
        <v>596</v>
      </c>
      <c r="B267" s="157" t="s">
        <v>178</v>
      </c>
      <c r="C267" s="173"/>
    </row>
    <row r="268" spans="1:3" x14ac:dyDescent="0.2">
      <c r="A268" s="158" t="s">
        <v>711</v>
      </c>
      <c r="B268" s="157" t="s">
        <v>637</v>
      </c>
      <c r="C268" s="173"/>
    </row>
    <row r="269" spans="1:3" x14ac:dyDescent="0.2">
      <c r="A269" s="175" t="s">
        <v>646</v>
      </c>
      <c r="B269" s="157" t="s">
        <v>328</v>
      </c>
      <c r="C269" s="173"/>
    </row>
    <row r="270" spans="1:3" x14ac:dyDescent="0.2">
      <c r="A270" s="158" t="s">
        <v>597</v>
      </c>
      <c r="B270" s="157" t="s">
        <v>179</v>
      </c>
      <c r="C270" s="173"/>
    </row>
    <row r="271" spans="1:3" x14ac:dyDescent="0.2">
      <c r="A271" s="158" t="s">
        <v>273</v>
      </c>
      <c r="B271" s="157" t="s">
        <v>274</v>
      </c>
      <c r="C271" s="173"/>
    </row>
    <row r="272" spans="1:3" x14ac:dyDescent="0.2">
      <c r="A272" s="158" t="s">
        <v>598</v>
      </c>
      <c r="B272" s="157" t="s">
        <v>180</v>
      </c>
      <c r="C272" s="173"/>
    </row>
    <row r="273" spans="1:3" x14ac:dyDescent="0.2">
      <c r="A273" s="158" t="s">
        <v>599</v>
      </c>
      <c r="B273" s="157" t="s">
        <v>181</v>
      </c>
      <c r="C273" s="173"/>
    </row>
    <row r="274" spans="1:3" x14ac:dyDescent="0.2">
      <c r="A274" s="158" t="s">
        <v>600</v>
      </c>
      <c r="B274" s="157" t="s">
        <v>183</v>
      </c>
      <c r="C274" s="173"/>
    </row>
    <row r="275" spans="1:3" x14ac:dyDescent="0.2">
      <c r="A275" s="158" t="s">
        <v>658</v>
      </c>
      <c r="B275" s="157" t="s">
        <v>361</v>
      </c>
      <c r="C275" s="173"/>
    </row>
    <row r="276" spans="1:3" x14ac:dyDescent="0.2">
      <c r="A276" s="158" t="s">
        <v>454</v>
      </c>
      <c r="B276" s="157" t="s">
        <v>764</v>
      </c>
      <c r="C276" s="173"/>
    </row>
    <row r="277" spans="1:3" x14ac:dyDescent="0.2">
      <c r="A277" s="175" t="s">
        <v>601</v>
      </c>
      <c r="B277" s="157" t="s">
        <v>184</v>
      </c>
      <c r="C277" s="173"/>
    </row>
    <row r="278" spans="1:3" x14ac:dyDescent="0.2">
      <c r="A278" s="175" t="s">
        <v>602</v>
      </c>
      <c r="B278" s="157" t="s">
        <v>185</v>
      </c>
      <c r="C278" s="173"/>
    </row>
    <row r="279" spans="1:3" x14ac:dyDescent="0.2">
      <c r="A279" s="160" t="s">
        <v>796</v>
      </c>
      <c r="B279" s="157" t="s">
        <v>797</v>
      </c>
      <c r="C279" s="173"/>
    </row>
    <row r="280" spans="1:3" x14ac:dyDescent="0.2">
      <c r="A280" s="176" t="s">
        <v>455</v>
      </c>
      <c r="B280" s="157" t="s">
        <v>259</v>
      </c>
      <c r="C280" s="173"/>
    </row>
    <row r="281" spans="1:3" x14ac:dyDescent="0.2">
      <c r="A281" s="158" t="s">
        <v>456</v>
      </c>
      <c r="B281" s="157" t="s">
        <v>186</v>
      </c>
      <c r="C281" s="173"/>
    </row>
    <row r="282" spans="1:3" x14ac:dyDescent="0.2">
      <c r="A282" s="158" t="s">
        <v>457</v>
      </c>
      <c r="B282" s="157" t="s">
        <v>43</v>
      </c>
      <c r="C282" s="173"/>
    </row>
    <row r="283" spans="1:3" x14ac:dyDescent="0.2">
      <c r="A283" s="158" t="s">
        <v>342</v>
      </c>
      <c r="B283" s="157" t="s">
        <v>329</v>
      </c>
      <c r="C283" s="173"/>
    </row>
    <row r="284" spans="1:3" x14ac:dyDescent="0.2">
      <c r="A284" s="158" t="s">
        <v>603</v>
      </c>
      <c r="B284" s="157" t="s">
        <v>230</v>
      </c>
      <c r="C284" s="173"/>
    </row>
    <row r="285" spans="1:3" x14ac:dyDescent="0.2">
      <c r="A285" s="158" t="s">
        <v>712</v>
      </c>
      <c r="B285" s="157" t="s">
        <v>765</v>
      </c>
      <c r="C285" s="173"/>
    </row>
    <row r="286" spans="1:3" x14ac:dyDescent="0.2">
      <c r="A286" s="158" t="s">
        <v>713</v>
      </c>
      <c r="B286" s="157" t="s">
        <v>668</v>
      </c>
      <c r="C286" s="173"/>
    </row>
    <row r="287" spans="1:3" x14ac:dyDescent="0.2">
      <c r="A287" s="158" t="s">
        <v>604</v>
      </c>
      <c r="B287" s="157" t="s">
        <v>188</v>
      </c>
      <c r="C287" s="173"/>
    </row>
    <row r="288" spans="1:3" x14ac:dyDescent="0.2">
      <c r="A288" s="158" t="s">
        <v>714</v>
      </c>
      <c r="B288" s="157" t="s">
        <v>766</v>
      </c>
      <c r="C288" s="173"/>
    </row>
    <row r="289" spans="1:3" x14ac:dyDescent="0.2">
      <c r="A289" s="176" t="s">
        <v>715</v>
      </c>
      <c r="B289" s="157" t="s">
        <v>767</v>
      </c>
      <c r="C289" s="173"/>
    </row>
    <row r="290" spans="1:3" x14ac:dyDescent="0.2">
      <c r="A290" s="158" t="s">
        <v>458</v>
      </c>
      <c r="B290" s="157" t="s">
        <v>189</v>
      </c>
      <c r="C290" s="173"/>
    </row>
    <row r="291" spans="1:3" x14ac:dyDescent="0.2">
      <c r="A291" s="158" t="s">
        <v>716</v>
      </c>
      <c r="B291" s="157" t="s">
        <v>768</v>
      </c>
      <c r="C291" s="173"/>
    </row>
    <row r="292" spans="1:3" x14ac:dyDescent="0.2">
      <c r="A292" s="158" t="s">
        <v>605</v>
      </c>
      <c r="B292" s="157" t="s">
        <v>260</v>
      </c>
      <c r="C292" s="173"/>
    </row>
    <row r="293" spans="1:3" x14ac:dyDescent="0.2">
      <c r="A293" s="158" t="s">
        <v>717</v>
      </c>
      <c r="B293" s="157" t="s">
        <v>769</v>
      </c>
      <c r="C293" s="173"/>
    </row>
    <row r="294" spans="1:3" x14ac:dyDescent="0.2">
      <c r="A294" s="160" t="s">
        <v>792</v>
      </c>
      <c r="B294" s="157" t="s">
        <v>793</v>
      </c>
      <c r="C294" s="173"/>
    </row>
    <row r="295" spans="1:3" x14ac:dyDescent="0.2">
      <c r="A295" s="158" t="s">
        <v>459</v>
      </c>
      <c r="B295" s="157" t="s">
        <v>204</v>
      </c>
      <c r="C295" s="173"/>
    </row>
    <row r="296" spans="1:3" x14ac:dyDescent="0.2">
      <c r="A296" s="175" t="s">
        <v>606</v>
      </c>
      <c r="B296" s="157" t="s">
        <v>122</v>
      </c>
      <c r="C296" s="173"/>
    </row>
    <row r="297" spans="1:3" x14ac:dyDescent="0.2">
      <c r="A297" s="158" t="s">
        <v>607</v>
      </c>
      <c r="B297" s="157" t="s">
        <v>192</v>
      </c>
      <c r="C297" s="173"/>
    </row>
    <row r="298" spans="1:3" x14ac:dyDescent="0.2">
      <c r="A298" s="158" t="s">
        <v>608</v>
      </c>
      <c r="B298" s="157" t="s">
        <v>193</v>
      </c>
      <c r="C298" s="173"/>
    </row>
    <row r="299" spans="1:3" x14ac:dyDescent="0.2">
      <c r="A299" s="158" t="s">
        <v>718</v>
      </c>
      <c r="B299" s="157" t="s">
        <v>770</v>
      </c>
      <c r="C299" s="173"/>
    </row>
    <row r="300" spans="1:3" x14ac:dyDescent="0.2">
      <c r="A300" s="158" t="s">
        <v>609</v>
      </c>
      <c r="B300" s="157" t="s">
        <v>261</v>
      </c>
      <c r="C300" s="173"/>
    </row>
    <row r="301" spans="1:3" x14ac:dyDescent="0.2">
      <c r="A301" s="158" t="s">
        <v>610</v>
      </c>
      <c r="B301" s="157" t="s">
        <v>190</v>
      </c>
      <c r="C301" s="173"/>
    </row>
    <row r="302" spans="1:3" x14ac:dyDescent="0.2">
      <c r="A302" s="158" t="s">
        <v>719</v>
      </c>
      <c r="B302" s="157" t="s">
        <v>771</v>
      </c>
      <c r="C302" s="173"/>
    </row>
    <row r="303" spans="1:3" x14ac:dyDescent="0.2">
      <c r="A303" s="158" t="s">
        <v>460</v>
      </c>
      <c r="B303" s="157" t="s">
        <v>195</v>
      </c>
      <c r="C303" s="173"/>
    </row>
    <row r="304" spans="1:3" x14ac:dyDescent="0.2">
      <c r="A304" s="158" t="s">
        <v>461</v>
      </c>
      <c r="B304" s="157" t="s">
        <v>45</v>
      </c>
      <c r="C304" s="173"/>
    </row>
    <row r="305" spans="1:3" x14ac:dyDescent="0.2">
      <c r="A305" s="176" t="s">
        <v>611</v>
      </c>
      <c r="B305" s="157" t="s">
        <v>83</v>
      </c>
      <c r="C305" s="173"/>
    </row>
    <row r="306" spans="1:3" x14ac:dyDescent="0.2">
      <c r="A306" s="158" t="s">
        <v>720</v>
      </c>
      <c r="B306" s="157" t="s">
        <v>106</v>
      </c>
      <c r="C306" s="173"/>
    </row>
    <row r="307" spans="1:3" x14ac:dyDescent="0.2">
      <c r="A307" s="158" t="s">
        <v>660</v>
      </c>
      <c r="B307" s="157" t="s">
        <v>133</v>
      </c>
      <c r="C307" s="173"/>
    </row>
    <row r="308" spans="1:3" x14ac:dyDescent="0.2">
      <c r="A308" s="176" t="s">
        <v>612</v>
      </c>
      <c r="B308" s="157" t="s">
        <v>669</v>
      </c>
      <c r="C308" s="173"/>
    </row>
    <row r="309" spans="1:3" x14ac:dyDescent="0.2">
      <c r="A309" s="158" t="s">
        <v>613</v>
      </c>
      <c r="B309" s="157" t="s">
        <v>135</v>
      </c>
      <c r="C309" s="173"/>
    </row>
    <row r="310" spans="1:3" x14ac:dyDescent="0.2">
      <c r="A310" s="158" t="s">
        <v>614</v>
      </c>
      <c r="B310" s="157" t="s">
        <v>196</v>
      </c>
      <c r="C310" s="173"/>
    </row>
    <row r="311" spans="1:3" x14ac:dyDescent="0.2">
      <c r="A311" s="158" t="s">
        <v>462</v>
      </c>
      <c r="B311" s="157" t="s">
        <v>105</v>
      </c>
      <c r="C311" s="173"/>
    </row>
    <row r="312" spans="1:3" x14ac:dyDescent="0.2">
      <c r="A312" s="158" t="s">
        <v>463</v>
      </c>
      <c r="B312" s="157" t="s">
        <v>231</v>
      </c>
      <c r="C312" s="173"/>
    </row>
    <row r="313" spans="1:3" x14ac:dyDescent="0.2">
      <c r="A313" s="158" t="s">
        <v>615</v>
      </c>
      <c r="B313" s="157" t="s">
        <v>197</v>
      </c>
      <c r="C313" s="173"/>
    </row>
    <row r="314" spans="1:3" x14ac:dyDescent="0.2">
      <c r="A314" s="158" t="s">
        <v>616</v>
      </c>
      <c r="B314" s="157" t="s">
        <v>198</v>
      </c>
      <c r="C314" s="173"/>
    </row>
    <row r="315" spans="1:3" x14ac:dyDescent="0.2">
      <c r="A315" s="158" t="s">
        <v>721</v>
      </c>
      <c r="B315" s="157" t="s">
        <v>772</v>
      </c>
      <c r="C315" s="173"/>
    </row>
    <row r="316" spans="1:3" x14ac:dyDescent="0.2">
      <c r="A316" s="158" t="s">
        <v>464</v>
      </c>
      <c r="B316" s="157" t="s">
        <v>362</v>
      </c>
      <c r="C316" s="173"/>
    </row>
    <row r="317" spans="1:3" x14ac:dyDescent="0.2">
      <c r="A317" s="158" t="s">
        <v>617</v>
      </c>
      <c r="B317" s="157" t="s">
        <v>199</v>
      </c>
      <c r="C317" s="173"/>
    </row>
    <row r="318" spans="1:3" x14ac:dyDescent="0.2">
      <c r="A318" s="158" t="s">
        <v>618</v>
      </c>
      <c r="B318" s="157" t="s">
        <v>200</v>
      </c>
      <c r="C318" s="173"/>
    </row>
    <row r="319" spans="1:3" x14ac:dyDescent="0.2">
      <c r="A319" s="158" t="s">
        <v>648</v>
      </c>
      <c r="B319" s="157" t="s">
        <v>82</v>
      </c>
      <c r="C319" s="173"/>
    </row>
    <row r="320" spans="1:3" x14ac:dyDescent="0.2">
      <c r="A320" s="158" t="s">
        <v>619</v>
      </c>
      <c r="B320" s="159" t="s">
        <v>210</v>
      </c>
      <c r="C320" s="173"/>
    </row>
    <row r="321" spans="1:3" x14ac:dyDescent="0.2">
      <c r="A321" s="158" t="s">
        <v>661</v>
      </c>
      <c r="B321" s="159" t="s">
        <v>773</v>
      </c>
      <c r="C321" s="173"/>
    </row>
    <row r="322" spans="1:3" x14ac:dyDescent="0.2">
      <c r="A322" s="158" t="s">
        <v>620</v>
      </c>
      <c r="B322" s="159" t="s">
        <v>191</v>
      </c>
      <c r="C322" s="173"/>
    </row>
    <row r="323" spans="1:3" x14ac:dyDescent="0.2">
      <c r="A323" s="158" t="s">
        <v>621</v>
      </c>
      <c r="B323" s="159" t="s">
        <v>232</v>
      </c>
      <c r="C323" s="173"/>
    </row>
    <row r="324" spans="1:3" x14ac:dyDescent="0.2">
      <c r="A324" s="158" t="s">
        <v>622</v>
      </c>
      <c r="B324" s="159" t="s">
        <v>201</v>
      </c>
      <c r="C324" s="173"/>
    </row>
    <row r="325" spans="1:3" x14ac:dyDescent="0.2">
      <c r="A325" s="158" t="s">
        <v>465</v>
      </c>
      <c r="B325" s="159" t="s">
        <v>202</v>
      </c>
    </row>
    <row r="326" spans="1:3" x14ac:dyDescent="0.2">
      <c r="A326" s="158" t="s">
        <v>466</v>
      </c>
      <c r="B326" s="159" t="s">
        <v>203</v>
      </c>
    </row>
    <row r="327" spans="1:3" x14ac:dyDescent="0.2">
      <c r="A327" s="158" t="s">
        <v>467</v>
      </c>
      <c r="B327" s="159" t="s">
        <v>262</v>
      </c>
      <c r="C327" s="173"/>
    </row>
    <row r="328" spans="1:3" x14ac:dyDescent="0.2">
      <c r="A328" s="158" t="s">
        <v>343</v>
      </c>
      <c r="B328" s="159" t="s">
        <v>363</v>
      </c>
    </row>
    <row r="329" spans="1:3" x14ac:dyDescent="0.2">
      <c r="A329" s="158" t="s">
        <v>344</v>
      </c>
      <c r="B329" s="159" t="s">
        <v>275</v>
      </c>
    </row>
    <row r="330" spans="1:3" x14ac:dyDescent="0.2">
      <c r="A330" s="158" t="s">
        <v>623</v>
      </c>
      <c r="B330" s="159" t="s">
        <v>205</v>
      </c>
    </row>
    <row r="331" spans="1:3" x14ac:dyDescent="0.2">
      <c r="A331" s="158" t="s">
        <v>468</v>
      </c>
      <c r="B331" s="159" t="s">
        <v>206</v>
      </c>
      <c r="C331" s="173"/>
    </row>
    <row r="332" spans="1:3" x14ac:dyDescent="0.2">
      <c r="A332" s="158" t="s">
        <v>624</v>
      </c>
      <c r="B332" s="159" t="s">
        <v>207</v>
      </c>
    </row>
    <row r="333" spans="1:3" x14ac:dyDescent="0.2">
      <c r="A333" s="158" t="s">
        <v>625</v>
      </c>
      <c r="B333" s="159" t="s">
        <v>208</v>
      </c>
      <c r="C333" s="3"/>
    </row>
    <row r="334" spans="1:3" x14ac:dyDescent="0.2">
      <c r="A334" s="158" t="s">
        <v>626</v>
      </c>
      <c r="B334" s="159" t="s">
        <v>209</v>
      </c>
      <c r="C334" s="3"/>
    </row>
    <row r="335" spans="1:3" x14ac:dyDescent="0.2">
      <c r="A335" s="158" t="s">
        <v>469</v>
      </c>
      <c r="B335" s="159" t="s">
        <v>264</v>
      </c>
      <c r="C335" s="3"/>
    </row>
    <row r="336" spans="1:3" x14ac:dyDescent="0.2">
      <c r="A336" s="158" t="s">
        <v>722</v>
      </c>
      <c r="B336" s="159" t="s">
        <v>470</v>
      </c>
      <c r="C336" s="3"/>
    </row>
    <row r="337" spans="1:3" x14ac:dyDescent="0.2">
      <c r="A337" s="158" t="s">
        <v>627</v>
      </c>
      <c r="B337" s="159" t="s">
        <v>211</v>
      </c>
      <c r="C337" s="3"/>
    </row>
    <row r="338" spans="1:3" x14ac:dyDescent="0.2">
      <c r="A338" s="160" t="s">
        <v>628</v>
      </c>
      <c r="B338" s="159" t="s">
        <v>212</v>
      </c>
      <c r="C338" s="3"/>
    </row>
    <row r="339" spans="1:3" x14ac:dyDescent="0.2">
      <c r="A339" s="160" t="s">
        <v>471</v>
      </c>
      <c r="B339" s="159" t="s">
        <v>213</v>
      </c>
    </row>
    <row r="340" spans="1:3" x14ac:dyDescent="0.2">
      <c r="A340" s="160" t="s">
        <v>472</v>
      </c>
      <c r="B340" s="159" t="s">
        <v>214</v>
      </c>
      <c r="C340" s="3"/>
    </row>
    <row r="341" spans="1:3" x14ac:dyDescent="0.2">
      <c r="A341" s="160" t="s">
        <v>723</v>
      </c>
      <c r="B341" s="159" t="s">
        <v>215</v>
      </c>
      <c r="C341" s="3"/>
    </row>
    <row r="342" spans="1:3" x14ac:dyDescent="0.2">
      <c r="A342" s="160" t="s">
        <v>473</v>
      </c>
      <c r="B342" s="159" t="s">
        <v>764</v>
      </c>
      <c r="C342" s="3"/>
    </row>
    <row r="343" spans="1:3" x14ac:dyDescent="0.2">
      <c r="A343" s="160" t="s">
        <v>629</v>
      </c>
      <c r="B343" s="159" t="s">
        <v>216</v>
      </c>
      <c r="C343" s="3"/>
    </row>
    <row r="344" spans="1:3" x14ac:dyDescent="0.2">
      <c r="A344" s="160" t="s">
        <v>474</v>
      </c>
      <c r="B344" s="159" t="s">
        <v>217</v>
      </c>
      <c r="C344" s="3"/>
    </row>
    <row r="345" spans="1:3" x14ac:dyDescent="0.2">
      <c r="C345" s="3"/>
    </row>
    <row r="346" spans="1:3" x14ac:dyDescent="0.2">
      <c r="C346" s="3"/>
    </row>
    <row r="347" spans="1:3" x14ac:dyDescent="0.2">
      <c r="C347" s="3"/>
    </row>
    <row r="348" spans="1:3" x14ac:dyDescent="0.2">
      <c r="C348" s="3"/>
    </row>
    <row r="349" spans="1:3" x14ac:dyDescent="0.2">
      <c r="C349" s="3"/>
    </row>
    <row r="350" spans="1:3" x14ac:dyDescent="0.2">
      <c r="C350" s="3"/>
    </row>
    <row r="351" spans="1:3" x14ac:dyDescent="0.2">
      <c r="C351" s="3"/>
    </row>
    <row r="352" spans="1:3" x14ac:dyDescent="0.2">
      <c r="C352" s="3"/>
    </row>
    <row r="353" spans="3:3" x14ac:dyDescent="0.2">
      <c r="C353" s="3"/>
    </row>
    <row r="354" spans="3:3" x14ac:dyDescent="0.2">
      <c r="C354" s="3"/>
    </row>
    <row r="355" spans="3:3" x14ac:dyDescent="0.2">
      <c r="C355" s="3"/>
    </row>
    <row r="356" spans="3:3" x14ac:dyDescent="0.2">
      <c r="C356" s="3"/>
    </row>
    <row r="357" spans="3:3" x14ac:dyDescent="0.2">
      <c r="C357" s="3"/>
    </row>
    <row r="358" spans="3:3" x14ac:dyDescent="0.2">
      <c r="C358" s="3"/>
    </row>
    <row r="359" spans="3:3" x14ac:dyDescent="0.2">
      <c r="C359" s="3"/>
    </row>
    <row r="360" spans="3:3" x14ac:dyDescent="0.2">
      <c r="C360" s="3"/>
    </row>
    <row r="361" spans="3:3" x14ac:dyDescent="0.2">
      <c r="C361" s="3"/>
    </row>
    <row r="362" spans="3:3" x14ac:dyDescent="0.2">
      <c r="C362" s="3"/>
    </row>
    <row r="363" spans="3:3" x14ac:dyDescent="0.2">
      <c r="C363" s="3"/>
    </row>
    <row r="364" spans="3:3" x14ac:dyDescent="0.2">
      <c r="C364" s="3"/>
    </row>
    <row r="365" spans="3:3" x14ac:dyDescent="0.2">
      <c r="C365" s="3"/>
    </row>
    <row r="366" spans="3:3" x14ac:dyDescent="0.2">
      <c r="C366" s="3"/>
    </row>
    <row r="367" spans="3:3" x14ac:dyDescent="0.2">
      <c r="C367" s="3"/>
    </row>
    <row r="368" spans="3:3" x14ac:dyDescent="0.2">
      <c r="C368" s="3"/>
    </row>
    <row r="369" spans="3:3" x14ac:dyDescent="0.2">
      <c r="C369" s="3"/>
    </row>
    <row r="370" spans="3:3" x14ac:dyDescent="0.2">
      <c r="C370" s="3"/>
    </row>
    <row r="371" spans="3:3" x14ac:dyDescent="0.2">
      <c r="C371" s="3"/>
    </row>
    <row r="372" spans="3:3" x14ac:dyDescent="0.2">
      <c r="C372" s="3"/>
    </row>
    <row r="373" spans="3:3" x14ac:dyDescent="0.2">
      <c r="C373" s="3"/>
    </row>
    <row r="374" spans="3:3" x14ac:dyDescent="0.2">
      <c r="C374" s="3"/>
    </row>
    <row r="375" spans="3:3" x14ac:dyDescent="0.2">
      <c r="C375" s="3"/>
    </row>
    <row r="376" spans="3:3" x14ac:dyDescent="0.2">
      <c r="C376" s="3"/>
    </row>
    <row r="377" spans="3:3" x14ac:dyDescent="0.2">
      <c r="C377" s="3"/>
    </row>
    <row r="378" spans="3:3" x14ac:dyDescent="0.2">
      <c r="C378" s="3"/>
    </row>
  </sheetData>
  <autoFilter ref="A2:B2" xr:uid="{00000000-0001-0000-0300-000000000000}">
    <sortState xmlns:xlrd2="http://schemas.microsoft.com/office/spreadsheetml/2017/richdata2" ref="A3:B345">
      <sortCondition ref="A2:A345"/>
    </sortState>
  </autoFilter>
  <sortState xmlns:xlrd2="http://schemas.microsoft.com/office/spreadsheetml/2017/richdata2" ref="C3:C333">
    <sortCondition ref="C3:C333"/>
  </sortState>
  <conditionalFormatting sqref="B3:B319">
    <cfRule type="containsBlanks" dxfId="1" priority="16">
      <formula>LEN(TRIM(B3))=0</formula>
    </cfRule>
  </conditionalFormatting>
  <conditionalFormatting sqref="B6:B10 B12:B18 B20:B21">
    <cfRule type="expression" dxfId="0" priority="21">
      <formula>AND($A6&lt;&gt;"",$B6="")</formula>
    </cfRule>
  </conditionalFormatting>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75641-BCF6-B44F-BACD-FE3D7F1CD2BD}">
  <sheetPr codeName="Sheet14"/>
  <dimension ref="A1:H289"/>
  <sheetViews>
    <sheetView zoomScaleNormal="100" workbookViewId="0">
      <pane ySplit="6" topLeftCell="A7" activePane="bottomLeft" state="frozen"/>
      <selection activeCell="D13" sqref="D13"/>
      <selection pane="bottomLeft" activeCell="D25" sqref="D25"/>
    </sheetView>
  </sheetViews>
  <sheetFormatPr baseColWidth="10" defaultColWidth="0" defaultRowHeight="16" zeroHeight="1" x14ac:dyDescent="0.2"/>
  <cols>
    <col min="1" max="1" width="8.33203125" style="3" customWidth="1"/>
    <col min="2" max="2" width="50.83203125" style="1" customWidth="1"/>
    <col min="3" max="4" width="16.83203125" style="22" customWidth="1"/>
    <col min="5" max="5" width="16.83203125" style="23" customWidth="1"/>
    <col min="6" max="8" width="0" style="1" hidden="1" customWidth="1"/>
    <col min="9" max="16384" width="10.83203125" style="1" hidden="1"/>
  </cols>
  <sheetData>
    <row r="1" spans="1:6" ht="65" customHeight="1" x14ac:dyDescent="0.2">
      <c r="A1" s="213" t="s">
        <v>313</v>
      </c>
      <c r="B1" s="213"/>
      <c r="C1" s="213"/>
      <c r="D1" s="213"/>
      <c r="E1" s="213"/>
    </row>
    <row r="2" spans="1:6" ht="35" customHeight="1" x14ac:dyDescent="0.2">
      <c r="A2" s="233"/>
      <c r="B2" s="233"/>
      <c r="C2" s="233"/>
      <c r="D2" s="233"/>
      <c r="E2" s="233"/>
    </row>
    <row r="3" spans="1:6" ht="19" customHeight="1" x14ac:dyDescent="0.2">
      <c r="A3" s="234" t="s">
        <v>314</v>
      </c>
      <c r="B3" s="234"/>
      <c r="C3" s="234"/>
      <c r="D3" s="234"/>
      <c r="E3" s="144" t="s">
        <v>315</v>
      </c>
    </row>
    <row r="4" spans="1:6" ht="35" customHeight="1" x14ac:dyDescent="0.2">
      <c r="A4" s="233"/>
      <c r="B4" s="233"/>
      <c r="C4" s="233"/>
      <c r="D4" s="233"/>
      <c r="E4" s="233"/>
    </row>
    <row r="5" spans="1:6" ht="20" customHeight="1" x14ac:dyDescent="0.2">
      <c r="A5" s="234" t="s">
        <v>316</v>
      </c>
      <c r="B5" s="234"/>
      <c r="C5" s="234"/>
      <c r="D5" s="234"/>
      <c r="E5" s="144" t="s">
        <v>315</v>
      </c>
    </row>
    <row r="6" spans="1:6" ht="40" customHeight="1" x14ac:dyDescent="0.2">
      <c r="A6" s="9" t="s">
        <v>6</v>
      </c>
      <c r="B6" s="10" t="s">
        <v>4</v>
      </c>
      <c r="C6" s="13" t="s">
        <v>317</v>
      </c>
      <c r="D6" s="12" t="s">
        <v>318</v>
      </c>
      <c r="E6" s="145" t="s">
        <v>319</v>
      </c>
    </row>
    <row r="7" spans="1:6" ht="40" customHeight="1" x14ac:dyDescent="0.2">
      <c r="A7"/>
      <c r="B7" s="232" t="s">
        <v>294</v>
      </c>
      <c r="C7" s="232"/>
      <c r="D7" s="232"/>
      <c r="E7" s="232"/>
      <c r="F7" s="232"/>
    </row>
    <row r="8" spans="1:6" x14ac:dyDescent="0.2">
      <c r="A8" s="3" t="str">
        <f>IF('Early Budget'!A6="","",'Early Budget'!A6)</f>
        <v/>
      </c>
      <c r="B8" s="1" t="str">
        <f>IF('Early Budget'!C6="","",'Early Budget'!C6)</f>
        <v/>
      </c>
      <c r="C8" s="22" t="str">
        <f>IF('Early Budget'!G6="","",IF('Early Budget'!H6="CAPPED OUT",'Early Budget'!F6,IF(('Early Budget'!H6-('Early Budget'!F6))=0,"-",('Early Budget'!F6-('Early Budget'!H6)))))</f>
        <v/>
      </c>
      <c r="D8" s="146"/>
      <c r="E8" s="147"/>
    </row>
    <row r="9" spans="1:6" x14ac:dyDescent="0.2">
      <c r="A9" s="3" t="str">
        <f>IF('Early Budget'!A7="","",'Early Budget'!A7)</f>
        <v/>
      </c>
      <c r="B9" s="1" t="str">
        <f>IF('Early Budget'!C7="","",'Early Budget'!C7)</f>
        <v/>
      </c>
      <c r="C9" s="22" t="str">
        <f>IF('Early Budget'!G7="","",IF('Early Budget'!H7="CAPPED OUT",'Early Budget'!F7,IF(('Early Budget'!H7-('Early Budget'!F7))=0,"-",('Early Budget'!F7-('Early Budget'!H7)))))</f>
        <v/>
      </c>
      <c r="D9" s="146"/>
      <c r="E9" s="147"/>
    </row>
    <row r="10" spans="1:6" x14ac:dyDescent="0.2">
      <c r="A10" s="3" t="str">
        <f>IF('Early Budget'!A8="","",'Early Budget'!A8)</f>
        <v/>
      </c>
      <c r="B10" s="1" t="str">
        <f>IF('Early Budget'!C8="","",'Early Budget'!C8)</f>
        <v/>
      </c>
      <c r="C10" s="22" t="str">
        <f>IF('Early Budget'!G8="","",IF('Early Budget'!H8="CAPPED OUT",'Early Budget'!F8,IF(('Early Budget'!H8-('Early Budget'!F8))=0,"-",('Early Budget'!F8-('Early Budget'!H8)))))</f>
        <v/>
      </c>
      <c r="D10" s="146"/>
      <c r="E10" s="147"/>
    </row>
    <row r="11" spans="1:6" x14ac:dyDescent="0.2">
      <c r="A11" s="3" t="str">
        <f>IF('Early Budget'!A9="","",'Early Budget'!A9)</f>
        <v/>
      </c>
      <c r="B11" s="1" t="str">
        <f>IF('Early Budget'!C9="","",'Early Budget'!C9)</f>
        <v/>
      </c>
      <c r="C11" s="22" t="str">
        <f>IF('Early Budget'!G9="","",IF('Early Budget'!H9="CAPPED OUT",'Early Budget'!F9,IF(('Early Budget'!H9-('Early Budget'!F9))=0,"-",('Early Budget'!F9-('Early Budget'!H9)))))</f>
        <v/>
      </c>
      <c r="D11" s="146"/>
      <c r="E11" s="147"/>
    </row>
    <row r="12" spans="1:6" x14ac:dyDescent="0.2">
      <c r="A12" s="3" t="str">
        <f>IF('Early Budget'!A10="","",'Early Budget'!A10)</f>
        <v/>
      </c>
      <c r="B12" s="1" t="str">
        <f>IF('Early Budget'!C10="","",'Early Budget'!C10)</f>
        <v/>
      </c>
      <c r="C12" s="22" t="str">
        <f>IF('Early Budget'!G10="","",IF('Early Budget'!H10="CAPPED OUT",'Early Budget'!F10,IF(('Early Budget'!H10-('Early Budget'!F10))=0,"-",('Early Budget'!F10-('Early Budget'!H10)))))</f>
        <v/>
      </c>
      <c r="D12" s="146"/>
      <c r="E12" s="147"/>
    </row>
    <row r="13" spans="1:6" x14ac:dyDescent="0.2">
      <c r="A13" s="3" t="str">
        <f>IF('Early Budget'!A11="","",'Early Budget'!A11)</f>
        <v/>
      </c>
      <c r="B13" s="1" t="str">
        <f>IF('Early Budget'!C11="","",'Early Budget'!C11)</f>
        <v/>
      </c>
      <c r="C13" s="22" t="str">
        <f>IF('Early Budget'!G11="","",IF('Early Budget'!H11="CAPPED OUT",'Early Budget'!F11,IF(('Early Budget'!H11-('Early Budget'!F11))=0,"-",('Early Budget'!F11-('Early Budget'!H11)))))</f>
        <v/>
      </c>
      <c r="D13" s="146"/>
      <c r="E13" s="147"/>
    </row>
    <row r="14" spans="1:6" x14ac:dyDescent="0.2">
      <c r="A14" s="3" t="str">
        <f>IF('Early Budget'!A12="","",'Early Budget'!A12)</f>
        <v/>
      </c>
      <c r="B14" s="1" t="str">
        <f>IF('Early Budget'!C12="","",'Early Budget'!C12)</f>
        <v/>
      </c>
      <c r="C14" s="22" t="str">
        <f>IF('Early Budget'!G12="","",IF('Early Budget'!H12="CAPPED OUT",'Early Budget'!F12,IF(('Early Budget'!H12-('Early Budget'!F12))=0,"-",('Early Budget'!F12-('Early Budget'!H12)))))</f>
        <v/>
      </c>
      <c r="D14" s="146"/>
      <c r="E14" s="147"/>
    </row>
    <row r="15" spans="1:6" x14ac:dyDescent="0.2">
      <c r="A15" s="3" t="str">
        <f>IF('Early Budget'!A13="","",'Early Budget'!A13)</f>
        <v/>
      </c>
      <c r="B15" s="1" t="str">
        <f>IF('Early Budget'!C13="","",'Early Budget'!C13)</f>
        <v/>
      </c>
      <c r="C15" s="22" t="str">
        <f>IF('Early Budget'!G13="","",IF('Early Budget'!H13="CAPPED OUT",'Early Budget'!F13,IF(('Early Budget'!H13-('Early Budget'!F13))=0,"-",('Early Budget'!F13-('Early Budget'!H13)))))</f>
        <v/>
      </c>
      <c r="D15" s="146"/>
      <c r="E15" s="147"/>
    </row>
    <row r="16" spans="1:6" x14ac:dyDescent="0.2">
      <c r="A16" s="3" t="str">
        <f>IF('Early Budget'!A14="","",'Early Budget'!A14)</f>
        <v/>
      </c>
      <c r="B16" s="1" t="str">
        <f>IF('Early Budget'!C14="","",'Early Budget'!C14)</f>
        <v/>
      </c>
      <c r="C16" s="22" t="str">
        <f>IF('Early Budget'!G14="","",IF('Early Budget'!H14="CAPPED OUT",'Early Budget'!F14,IF(('Early Budget'!H14-('Early Budget'!F14))=0,"-",('Early Budget'!F14-('Early Budget'!H14)))))</f>
        <v/>
      </c>
      <c r="D16" s="146"/>
      <c r="E16" s="147"/>
    </row>
    <row r="17" spans="1:5" x14ac:dyDescent="0.2">
      <c r="A17" s="3" t="str">
        <f>IF('Early Budget'!A15="","",'Early Budget'!A15)</f>
        <v/>
      </c>
      <c r="B17" s="1" t="str">
        <f>IF('Early Budget'!C15="","",'Early Budget'!C15)</f>
        <v/>
      </c>
      <c r="C17" s="22" t="str">
        <f>IF('Early Budget'!G15="","",IF('Early Budget'!H15="CAPPED OUT",'Early Budget'!F15,IF(('Early Budget'!H15-('Early Budget'!F15))=0,"-",('Early Budget'!F15-('Early Budget'!H15)))))</f>
        <v/>
      </c>
      <c r="D17" s="146"/>
      <c r="E17" s="147"/>
    </row>
    <row r="18" spans="1:5" x14ac:dyDescent="0.2">
      <c r="A18" s="3" t="str">
        <f>IF('Early Budget'!A16="","",'Early Budget'!A16)</f>
        <v/>
      </c>
      <c r="B18" s="1" t="str">
        <f>IF('Early Budget'!C16="","",'Early Budget'!C16)</f>
        <v/>
      </c>
      <c r="C18" s="22" t="str">
        <f>IF('Early Budget'!G16="","",IF('Early Budget'!H16="CAPPED OUT",'Early Budget'!F16,IF(('Early Budget'!H16-('Early Budget'!F16))=0,"-",('Early Budget'!F16-('Early Budget'!H16)))))</f>
        <v/>
      </c>
      <c r="D18" s="146"/>
      <c r="E18" s="147"/>
    </row>
    <row r="19" spans="1:5" x14ac:dyDescent="0.2">
      <c r="A19" s="3" t="str">
        <f>IF('Early Budget'!A17="","",'Early Budget'!A17)</f>
        <v/>
      </c>
      <c r="B19" s="1" t="str">
        <f>IF('Early Budget'!C17="","",'Early Budget'!C17)</f>
        <v/>
      </c>
      <c r="C19" s="22" t="str">
        <f>IF('Early Budget'!G17="","",IF('Early Budget'!H17="CAPPED OUT",'Early Budget'!F17,IF(('Early Budget'!H17-('Early Budget'!F17))=0,"-",('Early Budget'!F17-('Early Budget'!H17)))))</f>
        <v/>
      </c>
      <c r="D19" s="146"/>
      <c r="E19" s="147"/>
    </row>
    <row r="20" spans="1:5" x14ac:dyDescent="0.2">
      <c r="A20" s="3" t="str">
        <f>IF('Early Budget'!A18="","",'Early Budget'!A18)</f>
        <v/>
      </c>
      <c r="B20" s="1" t="str">
        <f>IF('Early Budget'!C18="","",'Early Budget'!C18)</f>
        <v/>
      </c>
      <c r="C20" s="22" t="str">
        <f>IF('Early Budget'!G18="","",IF('Early Budget'!H18="CAPPED OUT",'Early Budget'!F18,IF(('Early Budget'!H18-('Early Budget'!F18))=0,"-",('Early Budget'!F18-('Early Budget'!H18)))))</f>
        <v/>
      </c>
      <c r="D20" s="146"/>
      <c r="E20" s="147"/>
    </row>
    <row r="21" spans="1:5" x14ac:dyDescent="0.2">
      <c r="A21" s="3" t="str">
        <f>IF('Early Budget'!A19="","",'Early Budget'!A19)</f>
        <v/>
      </c>
      <c r="B21" s="1" t="str">
        <f>IF('Early Budget'!C19="","",'Early Budget'!C19)</f>
        <v/>
      </c>
      <c r="C21" s="22" t="str">
        <f>IF('Early Budget'!G19="","",IF('Early Budget'!H19="CAPPED OUT",'Early Budget'!F19,IF(('Early Budget'!H19-('Early Budget'!F19))=0,"-",('Early Budget'!F19-('Early Budget'!H19)))))</f>
        <v/>
      </c>
      <c r="D21" s="146"/>
      <c r="E21" s="147"/>
    </row>
    <row r="22" spans="1:5" x14ac:dyDescent="0.2">
      <c r="A22" s="3" t="str">
        <f>IF('Early Budget'!A20="","",'Early Budget'!A20)</f>
        <v/>
      </c>
      <c r="B22" s="1" t="str">
        <f>IF('Early Budget'!C20="","",'Early Budget'!C20)</f>
        <v/>
      </c>
      <c r="C22" s="22" t="str">
        <f>IF('Early Budget'!G20="","",IF('Early Budget'!H20="CAPPED OUT",'Early Budget'!F20,IF(('Early Budget'!H20-('Early Budget'!F20))=0,"-",('Early Budget'!F20-('Early Budget'!H20)))))</f>
        <v/>
      </c>
      <c r="D22" s="146"/>
      <c r="E22" s="147"/>
    </row>
    <row r="23" spans="1:5" x14ac:dyDescent="0.2">
      <c r="A23" s="3" t="str">
        <f>IF('Early Budget'!A21="","",'Early Budget'!A21)</f>
        <v/>
      </c>
      <c r="B23" s="1" t="str">
        <f>IF('Early Budget'!C21="","",'Early Budget'!C21)</f>
        <v/>
      </c>
      <c r="C23" s="22" t="str">
        <f>IF('Early Budget'!G21="","",IF('Early Budget'!H21="CAPPED OUT",'Early Budget'!F21,IF(('Early Budget'!H21-('Early Budget'!F21))=0,"-",('Early Budget'!F21-('Early Budget'!H21)))))</f>
        <v/>
      </c>
      <c r="D23" s="146"/>
      <c r="E23" s="147"/>
    </row>
    <row r="24" spans="1:5" x14ac:dyDescent="0.2">
      <c r="A24" s="3" t="str">
        <f>IF('Early Budget'!A22="","",'Early Budget'!A22)</f>
        <v/>
      </c>
      <c r="B24" s="1" t="str">
        <f>IF('Early Budget'!C22="","",'Early Budget'!C22)</f>
        <v/>
      </c>
      <c r="C24" s="22" t="str">
        <f>IF('Early Budget'!G22="","",IF('Early Budget'!H22="CAPPED OUT",'Early Budget'!F22,IF(('Early Budget'!H22-('Early Budget'!F22))=0,"-",('Early Budget'!F22-('Early Budget'!H22)))))</f>
        <v/>
      </c>
      <c r="D24" s="146"/>
      <c r="E24" s="147"/>
    </row>
    <row r="25" spans="1:5" x14ac:dyDescent="0.2">
      <c r="A25" s="3" t="str">
        <f>IF('Early Budget'!A23="","",'Early Budget'!A23)</f>
        <v/>
      </c>
      <c r="B25" s="1" t="str">
        <f>IF('Early Budget'!C23="","",'Early Budget'!C23)</f>
        <v/>
      </c>
      <c r="C25" s="22" t="str">
        <f>IF('Early Budget'!G23="","",IF('Early Budget'!H23="CAPPED OUT",'Early Budget'!F23,IF(('Early Budget'!H23-('Early Budget'!F23))=0,"-",('Early Budget'!F23-('Early Budget'!H23)))))</f>
        <v/>
      </c>
      <c r="D25" s="146"/>
      <c r="E25" s="147"/>
    </row>
    <row r="26" spans="1:5" x14ac:dyDescent="0.2">
      <c r="A26" s="3" t="str">
        <f>IF('Early Budget'!A24="","",'Early Budget'!A24)</f>
        <v/>
      </c>
      <c r="B26" s="1" t="str">
        <f>IF('Early Budget'!C24="","",'Early Budget'!C24)</f>
        <v/>
      </c>
      <c r="C26" s="22" t="str">
        <f>IF('Early Budget'!G24="","",IF('Early Budget'!H24="CAPPED OUT",'Early Budget'!F24,IF(('Early Budget'!H24-('Early Budget'!F24))=0,"-",('Early Budget'!F24-('Early Budget'!H24)))))</f>
        <v/>
      </c>
      <c r="D26" s="146"/>
      <c r="E26" s="147"/>
    </row>
    <row r="27" spans="1:5" x14ac:dyDescent="0.2">
      <c r="A27" s="3" t="str">
        <f>IF('Early Budget'!A25="","",'Early Budget'!A25)</f>
        <v/>
      </c>
      <c r="B27" s="1" t="str">
        <f>IF('Early Budget'!C25="","",'Early Budget'!C25)</f>
        <v/>
      </c>
      <c r="C27" s="22" t="str">
        <f>IF('Early Budget'!G25="","",IF('Early Budget'!H25="CAPPED OUT",'Early Budget'!F25,IF(('Early Budget'!H25-('Early Budget'!F25))=0,"-",('Early Budget'!F25-('Early Budget'!H25)))))</f>
        <v/>
      </c>
      <c r="D27" s="146"/>
      <c r="E27" s="147"/>
    </row>
    <row r="28" spans="1:5" x14ac:dyDescent="0.2">
      <c r="A28" s="3" t="str">
        <f>IF('Early Budget'!A26="","",'Early Budget'!A26)</f>
        <v/>
      </c>
      <c r="B28" s="1" t="str">
        <f>IF('Early Budget'!C26="","",'Early Budget'!C26)</f>
        <v/>
      </c>
      <c r="C28" s="22" t="str">
        <f>IF('Early Budget'!G26="","",IF('Early Budget'!H26="CAPPED OUT",'Early Budget'!F26,IF(('Early Budget'!H26-('Early Budget'!F26))=0,"-",('Early Budget'!F26-('Early Budget'!H26)))))</f>
        <v/>
      </c>
      <c r="D28" s="146"/>
      <c r="E28" s="147"/>
    </row>
    <row r="29" spans="1:5" x14ac:dyDescent="0.2">
      <c r="A29" s="3" t="str">
        <f>IF('Early Budget'!A27="","",'Early Budget'!A27)</f>
        <v/>
      </c>
      <c r="B29" s="1" t="str">
        <f>IF('Early Budget'!C27="","",'Early Budget'!C27)</f>
        <v/>
      </c>
      <c r="C29" s="22" t="str">
        <f>IF('Early Budget'!G27="","",IF('Early Budget'!H27="CAPPED OUT",'Early Budget'!F27,IF(('Early Budget'!H27-('Early Budget'!F27))=0,"-",('Early Budget'!F27-('Early Budget'!H27)))))</f>
        <v/>
      </c>
      <c r="D29" s="146"/>
      <c r="E29" s="147"/>
    </row>
    <row r="30" spans="1:5" x14ac:dyDescent="0.2">
      <c r="A30" s="3" t="str">
        <f>IF('Early Budget'!A28="","",'Early Budget'!A28)</f>
        <v/>
      </c>
      <c r="B30" s="1" t="str">
        <f>IF('Early Budget'!C28="","",'Early Budget'!C28)</f>
        <v/>
      </c>
      <c r="C30" s="22" t="str">
        <f>IF('Early Budget'!G28="","",IF('Early Budget'!H28="CAPPED OUT",'Early Budget'!F28,IF(('Early Budget'!H28-('Early Budget'!F28))=0,"-",('Early Budget'!F28-('Early Budget'!H28)))))</f>
        <v/>
      </c>
      <c r="D30" s="146"/>
      <c r="E30" s="147"/>
    </row>
    <row r="31" spans="1:5" x14ac:dyDescent="0.2">
      <c r="A31" s="3" t="str">
        <f>IF('Early Budget'!A29="","",'Early Budget'!A29)</f>
        <v/>
      </c>
      <c r="B31" s="1" t="str">
        <f>IF('Early Budget'!C29="","",'Early Budget'!C29)</f>
        <v/>
      </c>
      <c r="C31" s="22" t="str">
        <f>IF('Early Budget'!G29="","",IF('Early Budget'!H29="CAPPED OUT",'Early Budget'!F29,IF(('Early Budget'!H29-('Early Budget'!F29))=0,"-",('Early Budget'!F29-('Early Budget'!H29)))))</f>
        <v/>
      </c>
      <c r="D31" s="146"/>
      <c r="E31" s="147"/>
    </row>
    <row r="32" spans="1:5" x14ac:dyDescent="0.2">
      <c r="A32" s="3" t="str">
        <f>IF('Early Budget'!A30="","",'Early Budget'!A30)</f>
        <v/>
      </c>
      <c r="B32" s="1" t="str">
        <f>IF('Early Budget'!C30="","",'Early Budget'!C30)</f>
        <v/>
      </c>
      <c r="C32" s="22" t="str">
        <f>IF('Early Budget'!G30="","",IF('Early Budget'!H30="CAPPED OUT",'Early Budget'!F30,IF(('Early Budget'!H30-('Early Budget'!F30))=0,"-",('Early Budget'!F30-('Early Budget'!H30)))))</f>
        <v/>
      </c>
      <c r="D32" s="146"/>
      <c r="E32" s="147"/>
    </row>
    <row r="33" spans="1:5" x14ac:dyDescent="0.2">
      <c r="A33" s="3" t="str">
        <f>IF('Early Budget'!A31="","",'Early Budget'!A31)</f>
        <v/>
      </c>
      <c r="B33" s="1" t="str">
        <f>IF('Early Budget'!C31="","",'Early Budget'!C31)</f>
        <v/>
      </c>
      <c r="C33" s="22" t="str">
        <f>IF('Early Budget'!G31="","",IF('Early Budget'!H31="CAPPED OUT",'Early Budget'!F31,IF(('Early Budget'!H31-('Early Budget'!F31))=0,"-",('Early Budget'!F31-('Early Budget'!H31)))))</f>
        <v/>
      </c>
      <c r="D33" s="146"/>
      <c r="E33" s="147"/>
    </row>
    <row r="34" spans="1:5" x14ac:dyDescent="0.2">
      <c r="A34" s="3" t="str">
        <f>IF('Early Budget'!A32="","",'Early Budget'!A32)</f>
        <v/>
      </c>
      <c r="B34" s="1" t="str">
        <f>IF('Early Budget'!C32="","",'Early Budget'!C32)</f>
        <v/>
      </c>
      <c r="C34" s="22" t="str">
        <f>IF('Early Budget'!G32="","",IF('Early Budget'!H32="CAPPED OUT",'Early Budget'!F32,IF(('Early Budget'!H32-('Early Budget'!F32))=0,"-",('Early Budget'!F32-('Early Budget'!H32)))))</f>
        <v/>
      </c>
      <c r="D34" s="146"/>
      <c r="E34" s="147"/>
    </row>
    <row r="35" spans="1:5" x14ac:dyDescent="0.2">
      <c r="A35" s="3" t="str">
        <f>IF('Early Budget'!A33="","",'Early Budget'!A33)</f>
        <v/>
      </c>
      <c r="B35" s="1" t="str">
        <f>IF('Early Budget'!C33="","",'Early Budget'!C33)</f>
        <v/>
      </c>
      <c r="C35" s="22" t="str">
        <f>IF('Early Budget'!G33="","",IF('Early Budget'!H33="CAPPED OUT",'Early Budget'!F33,IF(('Early Budget'!H33-('Early Budget'!F33))=0,"-",('Early Budget'!F33-('Early Budget'!H33)))))</f>
        <v/>
      </c>
      <c r="D35" s="146"/>
      <c r="E35" s="147"/>
    </row>
    <row r="36" spans="1:5" x14ac:dyDescent="0.2">
      <c r="A36" s="3" t="str">
        <f>IF('Early Budget'!A34="","",'Early Budget'!A34)</f>
        <v/>
      </c>
      <c r="B36" s="1" t="str">
        <f>IF('Early Budget'!C34="","",'Early Budget'!C34)</f>
        <v/>
      </c>
      <c r="C36" s="22" t="str">
        <f>IF('Early Budget'!G34="","",IF('Early Budget'!H34="CAPPED OUT",'Early Budget'!F34,IF(('Early Budget'!H34-('Early Budget'!F34))=0,"-",('Early Budget'!F34-('Early Budget'!H34)))))</f>
        <v/>
      </c>
      <c r="D36" s="146"/>
      <c r="E36" s="147"/>
    </row>
    <row r="37" spans="1:5" x14ac:dyDescent="0.2">
      <c r="A37" s="3" t="str">
        <f>IF('Early Budget'!A35="","",'Early Budget'!A35)</f>
        <v/>
      </c>
      <c r="B37" s="1" t="str">
        <f>IF('Early Budget'!C35="","",'Early Budget'!C35)</f>
        <v/>
      </c>
      <c r="C37" s="22" t="str">
        <f>IF('Early Budget'!G35="","",IF('Early Budget'!H35="CAPPED OUT",'Early Budget'!F35,IF(('Early Budget'!H35-('Early Budget'!F35))=0,"-",('Early Budget'!F35-('Early Budget'!H35)))))</f>
        <v/>
      </c>
      <c r="D37" s="146"/>
      <c r="E37" s="147"/>
    </row>
    <row r="38" spans="1:5" x14ac:dyDescent="0.2">
      <c r="A38" s="3" t="str">
        <f>IF('Early Budget'!A36="","",'Early Budget'!A36)</f>
        <v/>
      </c>
      <c r="B38" s="1" t="str">
        <f>IF('Early Budget'!C36="","",'Early Budget'!C36)</f>
        <v/>
      </c>
      <c r="C38" s="22" t="str">
        <f>IF('Early Budget'!G36="","",IF('Early Budget'!H36="CAPPED OUT",'Early Budget'!F36,IF(('Early Budget'!H36-('Early Budget'!F36))=0,"-",('Early Budget'!F36-('Early Budget'!H36)))))</f>
        <v/>
      </c>
      <c r="D38" s="146"/>
      <c r="E38" s="147"/>
    </row>
    <row r="39" spans="1:5" x14ac:dyDescent="0.2">
      <c r="A39" s="3" t="str">
        <f>IF('Early Budget'!A37="","",'Early Budget'!A37)</f>
        <v/>
      </c>
      <c r="B39" s="1" t="str">
        <f>IF('Early Budget'!C37="","",'Early Budget'!C37)</f>
        <v/>
      </c>
      <c r="C39" s="22" t="str">
        <f>IF('Early Budget'!G37="","",IF('Early Budget'!H37="CAPPED OUT",'Early Budget'!F37,IF(('Early Budget'!H37-('Early Budget'!F37))=0,"-",('Early Budget'!F37-('Early Budget'!H37)))))</f>
        <v/>
      </c>
      <c r="D39" s="146"/>
      <c r="E39" s="147"/>
    </row>
    <row r="40" spans="1:5" x14ac:dyDescent="0.2">
      <c r="A40" s="3" t="str">
        <f>IF('Early Budget'!A38="","",'Early Budget'!A38)</f>
        <v/>
      </c>
      <c r="B40" s="1" t="str">
        <f>IF('Early Budget'!C38="","",'Early Budget'!C38)</f>
        <v/>
      </c>
      <c r="C40" s="22" t="str">
        <f>IF('Early Budget'!G38="","",IF('Early Budget'!H38="CAPPED OUT",'Early Budget'!F38,IF(('Early Budget'!H38-('Early Budget'!F38))=0,"-",('Early Budget'!F38-('Early Budget'!H38)))))</f>
        <v/>
      </c>
      <c r="D40" s="146"/>
      <c r="E40" s="147"/>
    </row>
    <row r="41" spans="1:5" x14ac:dyDescent="0.2">
      <c r="A41" s="3" t="str">
        <f>IF('Early Budget'!A39="","",'Early Budget'!A39)</f>
        <v/>
      </c>
      <c r="B41" s="1" t="str">
        <f>IF('Early Budget'!C39="","",'Early Budget'!C39)</f>
        <v/>
      </c>
      <c r="C41" s="22" t="str">
        <f>IF('Early Budget'!G39="","",IF('Early Budget'!H39="CAPPED OUT",'Early Budget'!F39,IF(('Early Budget'!H39-('Early Budget'!F39))=0,"-",('Early Budget'!F39-('Early Budget'!H39)))))</f>
        <v/>
      </c>
      <c r="D41" s="146"/>
      <c r="E41" s="147"/>
    </row>
    <row r="42" spans="1:5" x14ac:dyDescent="0.2">
      <c r="A42" s="3" t="str">
        <f>IF('Early Budget'!A40="","",'Early Budget'!A40)</f>
        <v/>
      </c>
      <c r="B42" s="1" t="str">
        <f>IF('Early Budget'!C40="","",'Early Budget'!C40)</f>
        <v/>
      </c>
      <c r="C42" s="22" t="str">
        <f>IF('Early Budget'!G40="","",IF('Early Budget'!H40="CAPPED OUT",'Early Budget'!F40,IF(('Early Budget'!H40-('Early Budget'!F40))=0,"-",('Early Budget'!F40-('Early Budget'!H40)))))</f>
        <v/>
      </c>
      <c r="D42" s="146"/>
      <c r="E42" s="147"/>
    </row>
    <row r="43" spans="1:5" x14ac:dyDescent="0.2">
      <c r="A43" s="3" t="str">
        <f>IF('Early Budget'!A41="","",'Early Budget'!A41)</f>
        <v/>
      </c>
      <c r="B43" s="1" t="str">
        <f>IF('Early Budget'!C41="","",'Early Budget'!C41)</f>
        <v/>
      </c>
      <c r="C43" s="22" t="str">
        <f>IF('Early Budget'!G41="","",IF('Early Budget'!H41="CAPPED OUT",'Early Budget'!F41,IF(('Early Budget'!H41-('Early Budget'!F41))=0,"-",('Early Budget'!F41-('Early Budget'!H41)))))</f>
        <v/>
      </c>
      <c r="D43" s="146"/>
      <c r="E43" s="147"/>
    </row>
    <row r="44" spans="1:5" x14ac:dyDescent="0.2">
      <c r="A44" s="3" t="str">
        <f>IF('Early Budget'!A42="","",'Early Budget'!A42)</f>
        <v/>
      </c>
      <c r="B44" s="1" t="str">
        <f>IF('Early Budget'!C42="","",'Early Budget'!C42)</f>
        <v/>
      </c>
      <c r="C44" s="22" t="str">
        <f>IF('Early Budget'!G42="","",IF('Early Budget'!H42="CAPPED OUT",'Early Budget'!F42,IF(('Early Budget'!H42-('Early Budget'!F42))=0,"-",('Early Budget'!F42-('Early Budget'!H42)))))</f>
        <v/>
      </c>
      <c r="D44" s="146"/>
      <c r="E44" s="147"/>
    </row>
    <row r="45" spans="1:5" x14ac:dyDescent="0.2">
      <c r="A45" s="3" t="str">
        <f>IF('Early Budget'!A43="","",'Early Budget'!A43)</f>
        <v/>
      </c>
      <c r="B45" s="1" t="str">
        <f>IF('Early Budget'!C43="","",'Early Budget'!C43)</f>
        <v/>
      </c>
      <c r="C45" s="22" t="str">
        <f>IF('Early Budget'!G43="","",IF('Early Budget'!H43="CAPPED OUT",'Early Budget'!F43,IF(('Early Budget'!H43-('Early Budget'!F43))=0,"-",('Early Budget'!F43-('Early Budget'!H43)))))</f>
        <v/>
      </c>
      <c r="D45" s="146"/>
      <c r="E45" s="147"/>
    </row>
    <row r="46" spans="1:5" x14ac:dyDescent="0.2">
      <c r="A46" s="3" t="str">
        <f>IF('Early Budget'!A44="","",'Early Budget'!A44)</f>
        <v/>
      </c>
      <c r="B46" s="1" t="str">
        <f>IF('Early Budget'!C44="","",'Early Budget'!C44)</f>
        <v/>
      </c>
      <c r="C46" s="22" t="str">
        <f>IF('Early Budget'!G44="","",IF('Early Budget'!H44="CAPPED OUT",'Early Budget'!F44,IF(('Early Budget'!H44-('Early Budget'!F44))=0,"-",('Early Budget'!F44-('Early Budget'!H44)))))</f>
        <v/>
      </c>
      <c r="D46" s="146"/>
      <c r="E46" s="147"/>
    </row>
    <row r="47" spans="1:5" x14ac:dyDescent="0.2">
      <c r="A47" s="3" t="str">
        <f>IF('Early Budget'!A45="","",'Early Budget'!A45)</f>
        <v/>
      </c>
      <c r="B47" s="1" t="str">
        <f>IF('Early Budget'!C45="","",'Early Budget'!C45)</f>
        <v/>
      </c>
      <c r="C47" s="22" t="str">
        <f>IF('Early Budget'!G45="","",IF('Early Budget'!H45="CAPPED OUT",'Early Budget'!F45,IF(('Early Budget'!H45-('Early Budget'!F45))=0,"-",('Early Budget'!F45-('Early Budget'!H45)))))</f>
        <v/>
      </c>
      <c r="D47" s="146"/>
      <c r="E47" s="147"/>
    </row>
    <row r="48" spans="1:5" x14ac:dyDescent="0.2">
      <c r="A48" s="3" t="str">
        <f>IF('Early Budget'!A46="","",'Early Budget'!A46)</f>
        <v/>
      </c>
      <c r="B48" s="1" t="str">
        <f>IF('Early Budget'!C46="","",'Early Budget'!C46)</f>
        <v/>
      </c>
      <c r="C48" s="22" t="str">
        <f>IF('Early Budget'!G46="","",IF('Early Budget'!H46="CAPPED OUT",'Early Budget'!F46,IF(('Early Budget'!H46-('Early Budget'!F46))=0,"-",('Early Budget'!F46-('Early Budget'!H46)))))</f>
        <v/>
      </c>
      <c r="D48" s="146"/>
      <c r="E48" s="147"/>
    </row>
    <row r="49" spans="1:6" x14ac:dyDescent="0.2">
      <c r="A49" s="3" t="str">
        <f>IF('Early Budget'!A47="","",'Early Budget'!A47)</f>
        <v/>
      </c>
      <c r="B49" s="1" t="str">
        <f>IF('Early Budget'!C47="","",'Early Budget'!C47)</f>
        <v/>
      </c>
      <c r="C49" s="22" t="str">
        <f>IF('Early Budget'!G47="","",IF('Early Budget'!H47="CAPPED OUT",'Early Budget'!F47,IF(('Early Budget'!H47-('Early Budget'!F47))=0,"-",('Early Budget'!F47-('Early Budget'!H47)))))</f>
        <v/>
      </c>
      <c r="D49" s="146"/>
      <c r="E49" s="147"/>
    </row>
    <row r="50" spans="1:6" x14ac:dyDescent="0.2">
      <c r="A50" s="3" t="str">
        <f>IF('Early Budget'!A48="","",'Early Budget'!A48)</f>
        <v/>
      </c>
      <c r="B50" s="1" t="str">
        <f>IF('Early Budget'!C48="","",'Early Budget'!C48)</f>
        <v/>
      </c>
      <c r="C50" s="22" t="str">
        <f>IF('Early Budget'!G48="","",IF('Early Budget'!H48="CAPPED OUT",'Early Budget'!F48,IF(('Early Budget'!H48-('Early Budget'!F48))=0,"-",('Early Budget'!F48-('Early Budget'!H48)))))</f>
        <v/>
      </c>
      <c r="D50" s="146"/>
      <c r="E50" s="147"/>
    </row>
    <row r="51" spans="1:6" x14ac:dyDescent="0.2">
      <c r="A51" s="3" t="str">
        <f>IF('Early Budget'!A49="","",'Early Budget'!A49)</f>
        <v/>
      </c>
      <c r="B51" s="1" t="str">
        <f>IF('Early Budget'!C49="","",'Early Budget'!C49)</f>
        <v/>
      </c>
      <c r="C51" s="22" t="str">
        <f>IF('Early Budget'!G49="","",IF('Early Budget'!H49="CAPPED OUT",'Early Budget'!F49,IF(('Early Budget'!H49-('Early Budget'!F49))=0,"-",('Early Budget'!F49-('Early Budget'!H49)))))</f>
        <v/>
      </c>
      <c r="D51" s="146"/>
      <c r="E51" s="147"/>
    </row>
    <row r="52" spans="1:6" x14ac:dyDescent="0.2">
      <c r="A52" s="3" t="str">
        <f>IF('Early Budget'!A50="","",'Early Budget'!A50)</f>
        <v/>
      </c>
      <c r="B52" s="1" t="str">
        <f>IF('Early Budget'!C50="","",'Early Budget'!C50)</f>
        <v/>
      </c>
      <c r="C52" s="22" t="str">
        <f>IF('Early Budget'!G50="","",IF('Early Budget'!H50="CAPPED OUT",'Early Budget'!F50,IF(('Early Budget'!H50-('Early Budget'!F50))=0,"-",('Early Budget'!F50-('Early Budget'!H50)))))</f>
        <v/>
      </c>
      <c r="D52" s="146"/>
      <c r="E52" s="147"/>
    </row>
    <row r="53" spans="1:6" x14ac:dyDescent="0.2">
      <c r="A53" s="3" t="str">
        <f>IF('Early Budget'!A51="","",'Early Budget'!A51)</f>
        <v/>
      </c>
      <c r="B53" s="1" t="str">
        <f>IF('Early Budget'!C51="","",'Early Budget'!C51)</f>
        <v/>
      </c>
      <c r="C53" s="22" t="str">
        <f>IF('Early Budget'!G51="","",IF('Early Budget'!H51="CAPPED OUT",'Early Budget'!F51,IF(('Early Budget'!H51-('Early Budget'!F51))=0,"-",('Early Budget'!F51-('Early Budget'!H51)))))</f>
        <v/>
      </c>
      <c r="D53" s="146"/>
      <c r="E53" s="147"/>
    </row>
    <row r="54" spans="1:6" x14ac:dyDescent="0.2">
      <c r="A54" s="3" t="str">
        <f>IF('Early Budget'!A52="","",'Early Budget'!A52)</f>
        <v/>
      </c>
      <c r="B54" s="1" t="str">
        <f>IF('Early Budget'!C52="","",'Early Budget'!C52)</f>
        <v/>
      </c>
      <c r="C54" s="22" t="str">
        <f>IF('Early Budget'!G52="","",IF('Early Budget'!H52="CAPPED OUT",'Early Budget'!F52,IF(('Early Budget'!H52-('Early Budget'!F52))=0,"-",('Early Budget'!F52-('Early Budget'!H52)))))</f>
        <v/>
      </c>
      <c r="D54" s="146"/>
      <c r="E54" s="147"/>
    </row>
    <row r="55" spans="1:6" x14ac:dyDescent="0.2">
      <c r="A55" s="3" t="str">
        <f>IF('Early Budget'!A53="","",'Early Budget'!A53)</f>
        <v/>
      </c>
      <c r="B55" s="1" t="str">
        <f>IF('Early Budget'!C53="","",'Early Budget'!C53)</f>
        <v/>
      </c>
      <c r="C55" s="22" t="str">
        <f>IF('Early Budget'!G53="","",IF('Early Budget'!H53="CAPPED OUT",'Early Budget'!F53,IF(('Early Budget'!H53-('Early Budget'!F53))=0,"-",('Early Budget'!F53-('Early Budget'!H53)))))</f>
        <v/>
      </c>
      <c r="D55" s="146"/>
      <c r="E55" s="147"/>
    </row>
    <row r="56" spans="1:6" x14ac:dyDescent="0.2">
      <c r="A56" s="3" t="str">
        <f>IF('Early Budget'!A54="","",'Early Budget'!A54)</f>
        <v/>
      </c>
      <c r="B56" s="1" t="str">
        <f>IF('Early Budget'!C54="","",'Early Budget'!C54)</f>
        <v/>
      </c>
      <c r="C56" s="22" t="str">
        <f>IF('Early Budget'!G54="","",IF('Early Budget'!H54="CAPPED OUT",'Early Budget'!F54,IF(('Early Budget'!H54-('Early Budget'!F54))=0,"-",('Early Budget'!F54-('Early Budget'!H54)))))</f>
        <v/>
      </c>
      <c r="D56" s="146"/>
      <c r="E56" s="147"/>
    </row>
    <row r="57" spans="1:6" x14ac:dyDescent="0.2">
      <c r="A57" s="3" t="str">
        <f>IF('Early Budget'!A55="","",'Early Budget'!A55)</f>
        <v/>
      </c>
      <c r="B57" s="1" t="str">
        <f>IF('Early Budget'!C55="","",'Early Budget'!C55)</f>
        <v/>
      </c>
      <c r="C57" s="22" t="str">
        <f>IF('Early Budget'!G55="","",IF('Early Budget'!H55="CAPPED OUT",'Early Budget'!F55,IF(('Early Budget'!H55-('Early Budget'!F55))=0,"-",('Early Budget'!F55-('Early Budget'!H55)))))</f>
        <v/>
      </c>
      <c r="D57" s="146"/>
      <c r="E57" s="147"/>
    </row>
    <row r="58" spans="1:6" x14ac:dyDescent="0.2">
      <c r="A58" s="3" t="str">
        <f>IF('Early Budget'!A56="","",'Early Budget'!A56)</f>
        <v/>
      </c>
      <c r="B58" s="1" t="str">
        <f>IF('Early Budget'!C56="","",'Early Budget'!C56)</f>
        <v/>
      </c>
      <c r="C58" s="22" t="str">
        <f>IF('Early Budget'!G56="","",IF('Early Budget'!H56="CAPPED OUT",'Early Budget'!F56,IF(('Early Budget'!H56-('Early Budget'!F56))=0,"-",('Early Budget'!F56-('Early Budget'!H56)))))</f>
        <v/>
      </c>
      <c r="D58" s="146"/>
      <c r="E58" s="147"/>
    </row>
    <row r="59" spans="1:6" x14ac:dyDescent="0.2">
      <c r="A59" s="3" t="str">
        <f>IF('Early Budget'!A57="","",'Early Budget'!A57)</f>
        <v/>
      </c>
      <c r="B59" s="1" t="str">
        <f>IF('Early Budget'!C57="","",'Early Budget'!C57)</f>
        <v/>
      </c>
      <c r="C59" s="22" t="str">
        <f>IF('Early Budget'!G57="","",IF('Early Budget'!H57="CAPPED OUT",'Early Budget'!F57,IF(('Early Budget'!H57-('Early Budget'!F57))=0,"-",('Early Budget'!F57-('Early Budget'!H57)))))</f>
        <v/>
      </c>
      <c r="D59" s="146"/>
      <c r="E59" s="147"/>
    </row>
    <row r="60" spans="1:6" ht="25" customHeight="1" x14ac:dyDescent="0.2">
      <c r="A60"/>
      <c r="B60" s="232" t="s">
        <v>320</v>
      </c>
      <c r="C60" s="232"/>
      <c r="D60" s="232"/>
      <c r="E60" s="232"/>
      <c r="F60" s="232"/>
    </row>
    <row r="61" spans="1:6" x14ac:dyDescent="0.2">
      <c r="A61" s="3" t="str">
        <f>IF('Regular 1'!A6="","",'Regular 1'!A6)</f>
        <v/>
      </c>
      <c r="B61" s="1" t="str">
        <f>IF('Regular 1'!C6="","",'Regular 1'!C6)</f>
        <v/>
      </c>
      <c r="C61" s="22" t="str">
        <f>IF('Regular 1'!G6="","",IF('Regular 1'!H6="CAPPED OUT",'Regular 1'!F6,IF(('Regular 1'!H6-('Regular 1'!F6))=0,"-",('Regular 1'!F6-('Regular 1'!H6)))))</f>
        <v/>
      </c>
      <c r="D61" s="146"/>
      <c r="E61" s="147"/>
    </row>
    <row r="62" spans="1:6" x14ac:dyDescent="0.2">
      <c r="A62" s="3" t="str">
        <f>IF('Regular 1'!A7="","",'Regular 1'!A7)</f>
        <v/>
      </c>
      <c r="B62" s="1" t="str">
        <f>IF('Regular 1'!C7="","",'Regular 1'!C7)</f>
        <v/>
      </c>
      <c r="C62" s="22" t="str">
        <f>IF('Regular 1'!G7="","",IF('Regular 1'!H7="CAPPED OUT",'Regular 1'!F7,IF(('Regular 1'!H7-('Regular 1'!F7))=0,"-",('Regular 1'!F7-('Regular 1'!H7)))))</f>
        <v/>
      </c>
      <c r="D62" s="146"/>
      <c r="E62" s="147"/>
    </row>
    <row r="63" spans="1:6" x14ac:dyDescent="0.2">
      <c r="A63" s="3" t="str">
        <f>IF('Regular 1'!A8="","",'Regular 1'!A8)</f>
        <v/>
      </c>
      <c r="B63" s="1" t="str">
        <f>IF('Regular 1'!C8="","",'Regular 1'!C8)</f>
        <v/>
      </c>
      <c r="C63" s="22" t="str">
        <f>IF('Regular 1'!G8="","",IF('Regular 1'!H8="CAPPED OUT",'Regular 1'!F8,IF(('Regular 1'!H8-('Regular 1'!F8))=0,"-",('Regular 1'!F8-('Regular 1'!H8)))))</f>
        <v/>
      </c>
      <c r="D63" s="146"/>
      <c r="E63" s="147"/>
    </row>
    <row r="64" spans="1:6" x14ac:dyDescent="0.2">
      <c r="A64" s="3" t="str">
        <f>IF('Regular 1'!A9="","",'Regular 1'!A9)</f>
        <v/>
      </c>
      <c r="B64" s="1" t="str">
        <f>IF('Regular 1'!C9="","",'Regular 1'!C9)</f>
        <v/>
      </c>
      <c r="C64" s="22" t="str">
        <f>IF('Regular 1'!G9="","",IF('Regular 1'!H9="CAPPED OUT",'Regular 1'!F9,IF(('Regular 1'!H9-('Regular 1'!F9))=0,"-",('Regular 1'!F9-('Regular 1'!H9)))))</f>
        <v/>
      </c>
      <c r="D64" s="146"/>
      <c r="E64" s="147"/>
    </row>
    <row r="65" spans="1:5" x14ac:dyDescent="0.2">
      <c r="A65" s="3" t="str">
        <f>IF('Regular 1'!A10="","",'Regular 1'!A10)</f>
        <v/>
      </c>
      <c r="B65" s="1" t="str">
        <f>IF('Regular 1'!C10="","",'Regular 1'!C10)</f>
        <v/>
      </c>
      <c r="C65" s="22" t="str">
        <f>IF('Regular 1'!G10="","",IF('Regular 1'!H10="CAPPED OUT",'Regular 1'!F10,IF(('Regular 1'!H10-('Regular 1'!F10))=0,"-",('Regular 1'!F10-('Regular 1'!H10)))))</f>
        <v/>
      </c>
      <c r="D65" s="146"/>
      <c r="E65" s="147"/>
    </row>
    <row r="66" spans="1:5" x14ac:dyDescent="0.2">
      <c r="A66" s="3" t="str">
        <f>IF('Regular 1'!A11="","",'Regular 1'!A11)</f>
        <v/>
      </c>
      <c r="B66" s="1" t="str">
        <f>IF('Regular 1'!C11="","",'Regular 1'!C11)</f>
        <v/>
      </c>
      <c r="C66" s="22" t="str">
        <f>IF('Regular 1'!G11="","",IF('Regular 1'!H11="CAPPED OUT",'Regular 1'!F11,IF(('Regular 1'!H11-('Regular 1'!F11))=0,"-",('Regular 1'!F11-('Regular 1'!H11)))))</f>
        <v/>
      </c>
      <c r="D66" s="146"/>
      <c r="E66" s="147"/>
    </row>
    <row r="67" spans="1:5" x14ac:dyDescent="0.2">
      <c r="A67" s="3" t="str">
        <f>IF('Regular 1'!A12="","",'Regular 1'!A12)</f>
        <v/>
      </c>
      <c r="B67" s="1" t="str">
        <f>IF('Regular 1'!C12="","",'Regular 1'!C12)</f>
        <v/>
      </c>
      <c r="C67" s="22" t="str">
        <f>IF('Regular 1'!G12="","",IF('Regular 1'!H12="CAPPED OUT",'Regular 1'!F12,IF(('Regular 1'!H12-('Regular 1'!F12))=0,"-",('Regular 1'!F12-('Regular 1'!H12)))))</f>
        <v/>
      </c>
      <c r="D67" s="146"/>
      <c r="E67" s="147"/>
    </row>
    <row r="68" spans="1:5" x14ac:dyDescent="0.2">
      <c r="A68" s="3" t="str">
        <f>IF('Regular 1'!A13="","",'Regular 1'!A13)</f>
        <v/>
      </c>
      <c r="B68" s="1" t="str">
        <f>IF('Regular 1'!C13="","",'Regular 1'!C13)</f>
        <v/>
      </c>
      <c r="C68" s="22" t="str">
        <f>IF('Regular 1'!G13="","",IF('Regular 1'!H13="CAPPED OUT",'Regular 1'!F13,IF(('Regular 1'!H13-('Regular 1'!F13))=0,"-",('Regular 1'!F13-('Regular 1'!H13)))))</f>
        <v/>
      </c>
      <c r="D68" s="146"/>
      <c r="E68" s="147"/>
    </row>
    <row r="69" spans="1:5" x14ac:dyDescent="0.2">
      <c r="A69" s="3" t="str">
        <f>IF('Regular 1'!A14="","",'Regular 1'!A14)</f>
        <v/>
      </c>
      <c r="B69" s="1" t="str">
        <f>IF('Regular 1'!C14="","",'Regular 1'!C14)</f>
        <v/>
      </c>
      <c r="C69" s="22" t="str">
        <f>IF('Regular 1'!G14="","",IF('Regular 1'!H14="CAPPED OUT",'Regular 1'!F14,IF(('Regular 1'!H14-('Regular 1'!F14))=0,"-",('Regular 1'!F14-('Regular 1'!H14)))))</f>
        <v/>
      </c>
      <c r="D69" s="146"/>
      <c r="E69" s="147"/>
    </row>
    <row r="70" spans="1:5" x14ac:dyDescent="0.2">
      <c r="A70" s="3" t="str">
        <f>IF('Regular 1'!A15="","",'Regular 1'!A15)</f>
        <v/>
      </c>
      <c r="B70" s="1" t="str">
        <f>IF('Regular 1'!C15="","",'Regular 1'!C15)</f>
        <v/>
      </c>
      <c r="C70" s="22" t="str">
        <f>IF('Regular 1'!G15="","",IF('Regular 1'!H15="CAPPED OUT",'Regular 1'!F15,IF(('Regular 1'!H15-('Regular 1'!F15))=0,"-",('Regular 1'!F15-('Regular 1'!H15)))))</f>
        <v/>
      </c>
      <c r="D70" s="146"/>
      <c r="E70" s="147"/>
    </row>
    <row r="71" spans="1:5" x14ac:dyDescent="0.2">
      <c r="A71" s="3" t="str">
        <f>IF('Regular 1'!A16="","",'Regular 1'!A16)</f>
        <v/>
      </c>
      <c r="B71" s="1" t="str">
        <f>IF('Regular 1'!C16="","",'Regular 1'!C16)</f>
        <v/>
      </c>
      <c r="C71" s="22" t="str">
        <f>IF('Regular 1'!G16="","",IF('Regular 1'!H16="CAPPED OUT",'Regular 1'!F16,IF(('Regular 1'!H16-('Regular 1'!F16))=0,"-",('Regular 1'!F16-('Regular 1'!H16)))))</f>
        <v/>
      </c>
      <c r="D71" s="146"/>
      <c r="E71" s="147"/>
    </row>
    <row r="72" spans="1:5" x14ac:dyDescent="0.2">
      <c r="A72" s="3" t="str">
        <f>IF('Regular 1'!A17="","",'Regular 1'!A17)</f>
        <v/>
      </c>
      <c r="B72" s="1" t="str">
        <f>IF('Regular 1'!C17="","",'Regular 1'!C17)</f>
        <v/>
      </c>
      <c r="C72" s="22" t="str">
        <f>IF('Regular 1'!G17="","",IF('Regular 1'!H17="CAPPED OUT",'Regular 1'!F17,IF(('Regular 1'!H17-('Regular 1'!F17))=0,"-",('Regular 1'!F17-('Regular 1'!H17)))))</f>
        <v/>
      </c>
      <c r="D72" s="146"/>
      <c r="E72" s="147"/>
    </row>
    <row r="73" spans="1:5" x14ac:dyDescent="0.2">
      <c r="A73" s="3" t="str">
        <f>IF('Regular 1'!A18="","",'Regular 1'!A18)</f>
        <v/>
      </c>
      <c r="B73" s="1" t="str">
        <f>IF('Regular 1'!C18="","",'Regular 1'!C18)</f>
        <v/>
      </c>
      <c r="C73" s="22" t="str">
        <f>IF('Regular 1'!G18="","",IF('Regular 1'!H18="CAPPED OUT",'Regular 1'!F18,IF(('Regular 1'!H18-('Regular 1'!F18))=0,"-",('Regular 1'!F18-('Regular 1'!H18)))))</f>
        <v/>
      </c>
      <c r="D73" s="146"/>
      <c r="E73" s="147"/>
    </row>
    <row r="74" spans="1:5" x14ac:dyDescent="0.2">
      <c r="A74" s="3" t="str">
        <f>IF('Regular 1'!A19="","",'Regular 1'!A19)</f>
        <v/>
      </c>
      <c r="B74" s="1" t="str">
        <f>IF('Regular 1'!C19="","",'Regular 1'!C19)</f>
        <v/>
      </c>
      <c r="C74" s="22" t="str">
        <f>IF('Regular 1'!G19="","",IF('Regular 1'!H19="CAPPED OUT",'Regular 1'!F19,IF(('Regular 1'!H19-('Regular 1'!F19))=0,"-",('Regular 1'!F19-('Regular 1'!H19)))))</f>
        <v/>
      </c>
      <c r="D74" s="146"/>
      <c r="E74" s="147"/>
    </row>
    <row r="75" spans="1:5" x14ac:dyDescent="0.2">
      <c r="A75" s="3" t="str">
        <f>IF('Regular 1'!A20="","",'Regular 1'!A20)</f>
        <v/>
      </c>
      <c r="B75" s="1" t="str">
        <f>IF('Regular 1'!C20="","",'Regular 1'!C20)</f>
        <v/>
      </c>
      <c r="C75" s="22" t="str">
        <f>IF('Regular 1'!G20="","",IF('Regular 1'!H20="CAPPED OUT",'Regular 1'!F20,IF(('Regular 1'!H20-('Regular 1'!F20))=0,"-",('Regular 1'!F20-('Regular 1'!H20)))))</f>
        <v/>
      </c>
      <c r="D75" s="146"/>
      <c r="E75" s="147"/>
    </row>
    <row r="76" spans="1:5" x14ac:dyDescent="0.2">
      <c r="A76" s="3" t="str">
        <f>IF('Regular 1'!A21="","",'Regular 1'!A21)</f>
        <v/>
      </c>
      <c r="B76" s="1" t="str">
        <f>IF('Regular 1'!C21="","",'Regular 1'!C21)</f>
        <v/>
      </c>
      <c r="C76" s="22" t="str">
        <f>IF('Regular 1'!G21="","",IF('Regular 1'!H21="CAPPED OUT",'Regular 1'!F21,IF(('Regular 1'!H21-('Regular 1'!F21))=0,"-",('Regular 1'!F21-('Regular 1'!H21)))))</f>
        <v/>
      </c>
      <c r="D76" s="146"/>
      <c r="E76" s="147"/>
    </row>
    <row r="77" spans="1:5" x14ac:dyDescent="0.2">
      <c r="A77" s="3" t="str">
        <f>IF('Regular 1'!A22="","",'Regular 1'!A22)</f>
        <v/>
      </c>
      <c r="B77" s="1" t="str">
        <f>IF('Regular 1'!C22="","",'Regular 1'!C22)</f>
        <v/>
      </c>
      <c r="C77" s="22" t="str">
        <f>IF('Regular 1'!G22="","",IF('Regular 1'!H22="CAPPED OUT",'Regular 1'!F22,IF(('Regular 1'!H22-('Regular 1'!F22))=0,"-",('Regular 1'!F22-('Regular 1'!H22)))))</f>
        <v/>
      </c>
      <c r="D77" s="146"/>
      <c r="E77" s="147"/>
    </row>
    <row r="78" spans="1:5" x14ac:dyDescent="0.2">
      <c r="A78" s="3" t="str">
        <f>IF('Regular 1'!A23="","",'Regular 1'!A23)</f>
        <v/>
      </c>
      <c r="B78" s="1" t="str">
        <f>IF('Regular 1'!C23="","",'Regular 1'!C23)</f>
        <v/>
      </c>
      <c r="C78" s="22" t="str">
        <f>IF('Regular 1'!G23="","",IF('Regular 1'!H23="CAPPED OUT",'Regular 1'!F23,IF(('Regular 1'!H23-('Regular 1'!F23))=0,"-",('Regular 1'!F23-('Regular 1'!H23)))))</f>
        <v/>
      </c>
      <c r="D78" s="146"/>
      <c r="E78" s="147"/>
    </row>
    <row r="79" spans="1:5" x14ac:dyDescent="0.2">
      <c r="A79" s="3" t="str">
        <f>IF('Regular 1'!A24="","",'Regular 1'!A24)</f>
        <v/>
      </c>
      <c r="B79" s="1" t="str">
        <f>IF('Regular 1'!C24="","",'Regular 1'!C24)</f>
        <v/>
      </c>
      <c r="C79" s="22" t="str">
        <f>IF('Regular 1'!G24="","",IF('Regular 1'!H24="CAPPED OUT",'Regular 1'!F24,IF(('Regular 1'!H24-('Regular 1'!F24))=0,"-",('Regular 1'!F24-('Regular 1'!H24)))))</f>
        <v/>
      </c>
      <c r="D79" s="146"/>
      <c r="E79" s="147"/>
    </row>
    <row r="80" spans="1:5" x14ac:dyDescent="0.2">
      <c r="A80" s="3" t="str">
        <f>IF('Regular 1'!A25="","",'Regular 1'!A25)</f>
        <v/>
      </c>
      <c r="B80" s="1" t="str">
        <f>IF('Regular 1'!C25="","",'Regular 1'!C25)</f>
        <v/>
      </c>
      <c r="C80" s="22" t="str">
        <f>IF('Regular 1'!G25="","",IF('Regular 1'!H25="CAPPED OUT",'Regular 1'!F25,IF(('Regular 1'!H25-('Regular 1'!F25))=0,"-",('Regular 1'!F25-('Regular 1'!H25)))))</f>
        <v/>
      </c>
      <c r="D80" s="146"/>
      <c r="E80" s="147"/>
    </row>
    <row r="81" spans="1:5" x14ac:dyDescent="0.2">
      <c r="A81" s="3" t="str">
        <f>IF('Regular 1'!A26="","",'Regular 1'!A26)</f>
        <v/>
      </c>
      <c r="B81" s="1" t="str">
        <f>IF('Regular 1'!C26="","",'Regular 1'!C26)</f>
        <v/>
      </c>
      <c r="C81" s="22" t="str">
        <f>IF('Regular 1'!G26="","",IF('Regular 1'!H26="CAPPED OUT",'Regular 1'!F26,IF(('Regular 1'!H26-('Regular 1'!F26))=0,"-",('Regular 1'!F26-('Regular 1'!H26)))))</f>
        <v/>
      </c>
      <c r="D81" s="146"/>
      <c r="E81" s="147"/>
    </row>
    <row r="82" spans="1:5" x14ac:dyDescent="0.2">
      <c r="A82" s="3" t="str">
        <f>IF('Regular 1'!A27="","",'Regular 1'!A27)</f>
        <v/>
      </c>
      <c r="B82" s="1" t="str">
        <f>IF('Regular 1'!C27="","",'Regular 1'!C27)</f>
        <v/>
      </c>
      <c r="C82" s="22" t="str">
        <f>IF('Regular 1'!G27="","",IF('Regular 1'!H27="CAPPED OUT",'Regular 1'!F27,IF(('Regular 1'!H27-('Regular 1'!F27))=0,"-",('Regular 1'!F27-('Regular 1'!H27)))))</f>
        <v/>
      </c>
      <c r="D82" s="146"/>
      <c r="E82" s="147"/>
    </row>
    <row r="83" spans="1:5" x14ac:dyDescent="0.2">
      <c r="A83" s="3" t="str">
        <f>IF('Regular 1'!A28="","",'Regular 1'!A28)</f>
        <v/>
      </c>
      <c r="B83" s="1" t="str">
        <f>IF('Regular 1'!C28="","",'Regular 1'!C28)</f>
        <v/>
      </c>
      <c r="C83" s="22" t="str">
        <f>IF('Regular 1'!G28="","",IF('Regular 1'!H28="CAPPED OUT",'Regular 1'!F28,IF(('Regular 1'!H28-('Regular 1'!F28))=0,"-",('Regular 1'!F28-('Regular 1'!H28)))))</f>
        <v/>
      </c>
      <c r="D83" s="146"/>
      <c r="E83" s="147"/>
    </row>
    <row r="84" spans="1:5" x14ac:dyDescent="0.2">
      <c r="A84" s="3" t="str">
        <f>IF('Regular 1'!A29="","",'Regular 1'!A29)</f>
        <v/>
      </c>
      <c r="B84" s="1" t="str">
        <f>IF('Regular 1'!C29="","",'Regular 1'!C29)</f>
        <v/>
      </c>
      <c r="C84" s="22" t="str">
        <f>IF('Regular 1'!G29="","",IF('Regular 1'!H29="CAPPED OUT",'Regular 1'!F29,IF(('Regular 1'!H29-('Regular 1'!F29))=0,"-",('Regular 1'!F29-('Regular 1'!H29)))))</f>
        <v/>
      </c>
      <c r="D84" s="146"/>
      <c r="E84" s="147"/>
    </row>
    <row r="85" spans="1:5" x14ac:dyDescent="0.2">
      <c r="A85" s="3" t="str">
        <f>IF('Regular 1'!A30="","",'Regular 1'!A30)</f>
        <v/>
      </c>
      <c r="B85" s="1" t="str">
        <f>IF('Regular 1'!C30="","",'Regular 1'!C30)</f>
        <v/>
      </c>
      <c r="C85" s="22" t="str">
        <f>IF('Regular 1'!G30="","",IF('Regular 1'!H30="CAPPED OUT",'Regular 1'!F30,IF(('Regular 1'!H30-('Regular 1'!F30))=0,"-",('Regular 1'!F30-('Regular 1'!H30)))))</f>
        <v/>
      </c>
      <c r="D85" s="146"/>
      <c r="E85" s="147"/>
    </row>
    <row r="86" spans="1:5" x14ac:dyDescent="0.2">
      <c r="A86" s="3" t="str">
        <f>IF('Regular 1'!A31="","",'Regular 1'!A31)</f>
        <v/>
      </c>
      <c r="B86" s="1" t="str">
        <f>IF('Regular 1'!C31="","",'Regular 1'!C31)</f>
        <v/>
      </c>
      <c r="C86" s="22" t="str">
        <f>IF('Regular 1'!G31="","",IF('Regular 1'!H31="CAPPED OUT",'Regular 1'!F31,IF(('Regular 1'!H31-('Regular 1'!F31))=0,"-",('Regular 1'!F31-('Regular 1'!H31)))))</f>
        <v/>
      </c>
      <c r="D86" s="146"/>
      <c r="E86" s="147"/>
    </row>
    <row r="87" spans="1:5" x14ac:dyDescent="0.2">
      <c r="A87" s="3" t="str">
        <f>IF('Regular 1'!A32="","",'Regular 1'!A32)</f>
        <v/>
      </c>
      <c r="B87" s="1" t="str">
        <f>IF('Regular 1'!C32="","",'Regular 1'!C32)</f>
        <v/>
      </c>
      <c r="C87" s="22" t="str">
        <f>IF('Regular 1'!G32="","",IF('Regular 1'!H32="CAPPED OUT",'Regular 1'!F32,IF(('Regular 1'!H32-('Regular 1'!F32))=0,"-",('Regular 1'!F32-('Regular 1'!H32)))))</f>
        <v/>
      </c>
      <c r="D87" s="146"/>
      <c r="E87" s="147"/>
    </row>
    <row r="88" spans="1:5" x14ac:dyDescent="0.2">
      <c r="A88" s="3" t="str">
        <f>IF('Regular 1'!A33="","",'Regular 1'!A33)</f>
        <v/>
      </c>
      <c r="B88" s="1" t="str">
        <f>IF('Regular 1'!C33="","",'Regular 1'!C33)</f>
        <v/>
      </c>
      <c r="C88" s="22" t="str">
        <f>IF('Regular 1'!G33="","",IF('Regular 1'!H33="CAPPED OUT",'Regular 1'!F33,IF(('Regular 1'!H33-('Regular 1'!F33))=0,"-",('Regular 1'!F33-('Regular 1'!H33)))))</f>
        <v/>
      </c>
      <c r="D88" s="146"/>
      <c r="E88" s="147"/>
    </row>
    <row r="89" spans="1:5" x14ac:dyDescent="0.2">
      <c r="A89" s="3" t="str">
        <f>IF('Regular 1'!A34="","",'Regular 1'!A34)</f>
        <v/>
      </c>
      <c r="B89" s="1" t="str">
        <f>IF('Regular 1'!C34="","",'Regular 1'!C34)</f>
        <v/>
      </c>
      <c r="C89" s="22" t="str">
        <f>IF('Regular 1'!G34="","",IF('Regular 1'!H34="CAPPED OUT",'Regular 1'!F34,IF(('Regular 1'!H34-('Regular 1'!F34))=0,"-",('Regular 1'!F34-('Regular 1'!H34)))))</f>
        <v/>
      </c>
      <c r="D89" s="146"/>
      <c r="E89" s="147"/>
    </row>
    <row r="90" spans="1:5" x14ac:dyDescent="0.2">
      <c r="A90" s="3" t="str">
        <f>IF('Regular 1'!A35="","",'Regular 1'!A35)</f>
        <v/>
      </c>
      <c r="B90" s="1" t="str">
        <f>IF('Regular 1'!C35="","",'Regular 1'!C35)</f>
        <v/>
      </c>
      <c r="C90" s="22" t="str">
        <f>IF('Regular 1'!G35="","",IF('Regular 1'!H35="CAPPED OUT",'Regular 1'!F35,IF(('Regular 1'!H35-('Regular 1'!F35))=0,"-",('Regular 1'!F35-('Regular 1'!H35)))))</f>
        <v/>
      </c>
      <c r="D90" s="146"/>
      <c r="E90" s="147"/>
    </row>
    <row r="91" spans="1:5" x14ac:dyDescent="0.2">
      <c r="A91" s="3" t="str">
        <f>IF('Regular 1'!A36="","",'Regular 1'!A36)</f>
        <v/>
      </c>
      <c r="B91" s="1" t="str">
        <f>IF('Regular 1'!C36="","",'Regular 1'!C36)</f>
        <v/>
      </c>
      <c r="C91" s="22" t="str">
        <f>IF('Regular 1'!G36="","",IF('Regular 1'!H36="CAPPED OUT",'Regular 1'!F36,IF(('Regular 1'!H36-('Regular 1'!F36))=0,"-",('Regular 1'!F36-('Regular 1'!H36)))))</f>
        <v/>
      </c>
      <c r="D91" s="146"/>
      <c r="E91" s="147"/>
    </row>
    <row r="92" spans="1:5" x14ac:dyDescent="0.2">
      <c r="A92" s="3" t="str">
        <f>IF('Regular 1'!A37="","",'Regular 1'!A37)</f>
        <v/>
      </c>
      <c r="B92" s="1" t="str">
        <f>IF('Regular 1'!C37="","",'Regular 1'!C37)</f>
        <v/>
      </c>
      <c r="C92" s="22" t="str">
        <f>IF('Regular 1'!G37="","",IF('Regular 1'!H37="CAPPED OUT",'Regular 1'!F37,IF(('Regular 1'!H37-('Regular 1'!F37))=0,"-",('Regular 1'!F37-('Regular 1'!H37)))))</f>
        <v/>
      </c>
      <c r="D92" s="146"/>
      <c r="E92" s="147"/>
    </row>
    <row r="93" spans="1:5" x14ac:dyDescent="0.2">
      <c r="A93" s="3" t="str">
        <f>IF('Regular 1'!A38="","",'Regular 1'!A38)</f>
        <v/>
      </c>
      <c r="B93" s="1" t="str">
        <f>IF('Regular 1'!C38="","",'Regular 1'!C38)</f>
        <v/>
      </c>
      <c r="C93" s="22" t="str">
        <f>IF('Regular 1'!G38="","",IF('Regular 1'!H38="CAPPED OUT",'Regular 1'!F38,IF(('Regular 1'!H38-('Regular 1'!F38))=0,"-",('Regular 1'!F38-('Regular 1'!H38)))))</f>
        <v/>
      </c>
      <c r="D93" s="146"/>
      <c r="E93" s="147"/>
    </row>
    <row r="94" spans="1:5" x14ac:dyDescent="0.2">
      <c r="A94" s="3" t="str">
        <f>IF('Regular 1'!A39="","",'Regular 1'!A39)</f>
        <v/>
      </c>
      <c r="B94" s="1" t="str">
        <f>IF('Regular 1'!C39="","",'Regular 1'!C39)</f>
        <v/>
      </c>
      <c r="C94" s="22" t="str">
        <f>IF('Regular 1'!G39="","",IF('Regular 1'!H39="CAPPED OUT",'Regular 1'!F39,IF(('Regular 1'!H39-('Regular 1'!F39))=0,"-",('Regular 1'!F39-('Regular 1'!H39)))))</f>
        <v/>
      </c>
      <c r="D94" s="146"/>
      <c r="E94" s="147"/>
    </row>
    <row r="95" spans="1:5" x14ac:dyDescent="0.2">
      <c r="A95" s="3" t="str">
        <f>IF('Regular 1'!A40="","",'Regular 1'!A40)</f>
        <v/>
      </c>
      <c r="B95" s="1" t="str">
        <f>IF('Regular 1'!C40="","",'Regular 1'!C40)</f>
        <v/>
      </c>
      <c r="C95" s="22" t="str">
        <f>IF('Regular 1'!G40="","",IF('Regular 1'!H40="CAPPED OUT",'Regular 1'!F40,IF(('Regular 1'!H40-('Regular 1'!F40))=0,"-",('Regular 1'!F40-('Regular 1'!H40)))))</f>
        <v/>
      </c>
      <c r="D95" s="146"/>
      <c r="E95" s="147"/>
    </row>
    <row r="96" spans="1:5" x14ac:dyDescent="0.2">
      <c r="A96" s="3" t="str">
        <f>IF('Regular 1'!A41="","",'Regular 1'!A41)</f>
        <v/>
      </c>
      <c r="B96" s="1" t="str">
        <f>IF('Regular 1'!C41="","",'Regular 1'!C41)</f>
        <v/>
      </c>
      <c r="C96" s="22" t="str">
        <f>IF('Regular 1'!G41="","",IF('Regular 1'!H41="CAPPED OUT",'Regular 1'!F41,IF(('Regular 1'!H41-('Regular 1'!F41))=0,"-",('Regular 1'!F41-('Regular 1'!H41)))))</f>
        <v/>
      </c>
      <c r="D96" s="146"/>
      <c r="E96" s="147"/>
    </row>
    <row r="97" spans="1:5" x14ac:dyDescent="0.2">
      <c r="A97" s="3" t="str">
        <f>IF('Regular 1'!A42="","",'Regular 1'!A42)</f>
        <v/>
      </c>
      <c r="B97" s="1" t="str">
        <f>IF('Regular 1'!C42="","",'Regular 1'!C42)</f>
        <v/>
      </c>
      <c r="C97" s="22" t="str">
        <f>IF('Regular 1'!G42="","",IF('Regular 1'!H42="CAPPED OUT",'Regular 1'!F42,IF(('Regular 1'!H42-('Regular 1'!F42))=0,"-",('Regular 1'!F42-('Regular 1'!H42)))))</f>
        <v/>
      </c>
      <c r="D97" s="146"/>
      <c r="E97" s="147"/>
    </row>
    <row r="98" spans="1:5" x14ac:dyDescent="0.2">
      <c r="A98" s="3" t="str">
        <f>IF('Regular 1'!A43="","",'Regular 1'!A43)</f>
        <v/>
      </c>
      <c r="B98" s="1" t="str">
        <f>IF('Regular 1'!C43="","",'Regular 1'!C43)</f>
        <v/>
      </c>
      <c r="C98" s="22" t="str">
        <f>IF('Regular 1'!G43="","",IF('Regular 1'!H43="CAPPED OUT",'Regular 1'!F43,IF(('Regular 1'!H43-('Regular 1'!F43))=0,"-",('Regular 1'!F43-('Regular 1'!H43)))))</f>
        <v/>
      </c>
      <c r="D98" s="146"/>
      <c r="E98" s="147"/>
    </row>
    <row r="99" spans="1:5" x14ac:dyDescent="0.2">
      <c r="A99" s="3" t="str">
        <f>IF('Regular 1'!A44="","",'Regular 1'!A44)</f>
        <v/>
      </c>
      <c r="B99" s="1" t="str">
        <f>IF('Regular 1'!C44="","",'Regular 1'!C44)</f>
        <v/>
      </c>
      <c r="C99" s="22" t="str">
        <f>IF('Regular 1'!G44="","",IF('Regular 1'!H44="CAPPED OUT",'Regular 1'!F44,IF(('Regular 1'!H44-('Regular 1'!F44))=0,"-",('Regular 1'!F44-('Regular 1'!H44)))))</f>
        <v/>
      </c>
      <c r="D99" s="146"/>
      <c r="E99" s="147"/>
    </row>
    <row r="100" spans="1:5" x14ac:dyDescent="0.2">
      <c r="A100" s="3" t="str">
        <f>IF('Regular 1'!A45="","",'Regular 1'!A45)</f>
        <v/>
      </c>
      <c r="B100" s="1" t="str">
        <f>IF('Regular 1'!C45="","",'Regular 1'!C45)</f>
        <v/>
      </c>
      <c r="C100" s="22" t="str">
        <f>IF('Regular 1'!G45="","",IF('Regular 1'!H45="CAPPED OUT",'Regular 1'!F45,IF(('Regular 1'!H45-('Regular 1'!F45))=0,"-",('Regular 1'!F45-('Regular 1'!H45)))))</f>
        <v/>
      </c>
      <c r="D100" s="146"/>
      <c r="E100" s="147"/>
    </row>
    <row r="101" spans="1:5" x14ac:dyDescent="0.2">
      <c r="A101" s="3" t="str">
        <f>IF('Regular 1'!A46="","",'Regular 1'!A46)</f>
        <v/>
      </c>
      <c r="B101" s="1" t="str">
        <f>IF('Regular 1'!C46="","",'Regular 1'!C46)</f>
        <v/>
      </c>
      <c r="C101" s="22" t="str">
        <f>IF('Regular 1'!G46="","",IF('Regular 1'!H46="CAPPED OUT",'Regular 1'!F46,IF(('Regular 1'!H46-('Regular 1'!F46))=0,"-",('Regular 1'!F46-('Regular 1'!H46)))))</f>
        <v/>
      </c>
      <c r="D101" s="146"/>
      <c r="E101" s="147"/>
    </row>
    <row r="102" spans="1:5" x14ac:dyDescent="0.2">
      <c r="A102" s="3" t="str">
        <f>IF('Regular 1'!A47="","",'Regular 1'!A47)</f>
        <v/>
      </c>
      <c r="B102" s="1" t="str">
        <f>IF('Regular 1'!C47="","",'Regular 1'!C47)</f>
        <v/>
      </c>
      <c r="C102" s="22" t="str">
        <f>IF('Regular 1'!G47="","",IF('Regular 1'!H47="CAPPED OUT",'Regular 1'!F47,IF(('Regular 1'!H47-('Regular 1'!F47))=0,"-",('Regular 1'!F47-('Regular 1'!H47)))))</f>
        <v/>
      </c>
      <c r="D102" s="146"/>
      <c r="E102" s="147"/>
    </row>
    <row r="103" spans="1:5" x14ac:dyDescent="0.2">
      <c r="A103" s="3" t="str">
        <f>IF('Regular 1'!A48="","",'Regular 1'!A48)</f>
        <v/>
      </c>
      <c r="B103" s="1" t="str">
        <f>IF('Regular 1'!C48="","",'Regular 1'!C48)</f>
        <v/>
      </c>
      <c r="C103" s="22" t="str">
        <f>IF('Regular 1'!G48="","",IF('Regular 1'!H48="CAPPED OUT",'Regular 1'!F48,IF(('Regular 1'!H48-('Regular 1'!F48))=0,"-",('Regular 1'!F48-('Regular 1'!H48)))))</f>
        <v/>
      </c>
      <c r="D103" s="146"/>
      <c r="E103" s="147"/>
    </row>
    <row r="104" spans="1:5" x14ac:dyDescent="0.2">
      <c r="A104" s="3" t="str">
        <f>IF('Regular 1'!A49="","",'Regular 1'!A49)</f>
        <v/>
      </c>
      <c r="B104" s="1" t="str">
        <f>IF('Regular 1'!C49="","",'Regular 1'!C49)</f>
        <v/>
      </c>
      <c r="C104" s="22" t="str">
        <f>IF('Regular 1'!G49="","",IF('Regular 1'!H49="CAPPED OUT",'Regular 1'!F49,IF(('Regular 1'!H49-('Regular 1'!F49))=0,"-",('Regular 1'!F49-('Regular 1'!H49)))))</f>
        <v/>
      </c>
      <c r="D104" s="146"/>
      <c r="E104" s="147"/>
    </row>
    <row r="105" spans="1:5" x14ac:dyDescent="0.2">
      <c r="A105" s="3" t="str">
        <f>IF('Regular 1'!A50="","",'Regular 1'!A50)</f>
        <v/>
      </c>
      <c r="B105" s="1" t="str">
        <f>IF('Regular 1'!C50="","",'Regular 1'!C50)</f>
        <v/>
      </c>
      <c r="C105" s="22" t="str">
        <f>IF('Regular 1'!G50="","",IF('Regular 1'!H50="CAPPED OUT",'Regular 1'!F50,IF(('Regular 1'!H50-('Regular 1'!F50))=0,"-",('Regular 1'!F50-('Regular 1'!H50)))))</f>
        <v/>
      </c>
      <c r="D105" s="146"/>
      <c r="E105" s="147"/>
    </row>
    <row r="106" spans="1:5" x14ac:dyDescent="0.2">
      <c r="A106" s="3" t="str">
        <f>IF('Regular 1'!A51="","",'Regular 1'!A51)</f>
        <v/>
      </c>
      <c r="B106" s="1" t="str">
        <f>IF('Regular 1'!C51="","",'Regular 1'!C51)</f>
        <v/>
      </c>
      <c r="C106" s="22" t="str">
        <f>IF('Regular 1'!G51="","",IF('Regular 1'!H51="CAPPED OUT",'Regular 1'!F51,IF(('Regular 1'!H51-('Regular 1'!F51))=0,"-",('Regular 1'!F51-('Regular 1'!H51)))))</f>
        <v/>
      </c>
      <c r="D106" s="146"/>
      <c r="E106" s="147"/>
    </row>
    <row r="107" spans="1:5" x14ac:dyDescent="0.2">
      <c r="A107" s="3" t="str">
        <f>IF('Regular 1'!A52="","",'Regular 1'!A52)</f>
        <v/>
      </c>
      <c r="B107" s="1" t="str">
        <f>IF('Regular 1'!C52="","",'Regular 1'!C52)</f>
        <v/>
      </c>
      <c r="C107" s="22" t="str">
        <f>IF('Regular 1'!G52="","",IF('Regular 1'!H52="CAPPED OUT",'Regular 1'!F52,IF(('Regular 1'!H52-('Regular 1'!F52))=0,"-",('Regular 1'!F52-('Regular 1'!H52)))))</f>
        <v/>
      </c>
      <c r="D107" s="146"/>
      <c r="E107" s="147"/>
    </row>
    <row r="108" spans="1:5" x14ac:dyDescent="0.2">
      <c r="A108" s="3" t="str">
        <f>IF('Regular 1'!A53="","",'Regular 1'!A53)</f>
        <v/>
      </c>
      <c r="B108" s="1" t="str">
        <f>IF('Regular 1'!C53="","",'Regular 1'!C53)</f>
        <v/>
      </c>
      <c r="C108" s="22" t="str">
        <f>IF('Regular 1'!G53="","",IF('Regular 1'!H53="CAPPED OUT",'Regular 1'!F53,IF(('Regular 1'!H53-('Regular 1'!F53))=0,"-",('Regular 1'!F53-('Regular 1'!H53)))))</f>
        <v/>
      </c>
      <c r="D108" s="146"/>
      <c r="E108" s="147"/>
    </row>
    <row r="109" spans="1:5" x14ac:dyDescent="0.2">
      <c r="A109" s="3" t="str">
        <f>IF('Regular 1'!A54="","",'Regular 1'!A54)</f>
        <v/>
      </c>
      <c r="B109" s="1" t="str">
        <f>IF('Regular 1'!C54="","",'Regular 1'!C54)</f>
        <v/>
      </c>
      <c r="C109" s="22" t="str">
        <f>IF('Regular 1'!G54="","",IF('Regular 1'!H54="CAPPED OUT",'Regular 1'!F54,IF(('Regular 1'!H54-('Regular 1'!F54))=0,"-",('Regular 1'!F54-('Regular 1'!H54)))))</f>
        <v/>
      </c>
      <c r="D109" s="146"/>
      <c r="E109" s="147"/>
    </row>
    <row r="110" spans="1:5" x14ac:dyDescent="0.2">
      <c r="A110" s="3" t="str">
        <f>IF('Regular 1'!A55="","",'Regular 1'!A55)</f>
        <v/>
      </c>
      <c r="B110" s="1" t="str">
        <f>IF('Regular 1'!C55="","",'Regular 1'!C55)</f>
        <v/>
      </c>
      <c r="C110" s="22" t="str">
        <f>IF('Regular 1'!G55="","",IF('Regular 1'!H55="CAPPED OUT",'Regular 1'!F55,IF(('Regular 1'!H55-('Regular 1'!F55))=0,"-",('Regular 1'!F55-('Regular 1'!H55)))))</f>
        <v/>
      </c>
      <c r="D110" s="146"/>
      <c r="E110" s="147"/>
    </row>
    <row r="111" spans="1:5" x14ac:dyDescent="0.2">
      <c r="A111" s="3" t="str">
        <f>IF('Regular 1'!A56="","",'Regular 1'!A56)</f>
        <v/>
      </c>
      <c r="B111" s="1" t="str">
        <f>IF('Regular 1'!C56="","",'Regular 1'!C56)</f>
        <v/>
      </c>
      <c r="C111" s="22" t="str">
        <f>IF('Regular 1'!G56="","",IF('Regular 1'!H56="CAPPED OUT",'Regular 1'!F56,IF(('Regular 1'!H56-('Regular 1'!F56))=0,"-",('Regular 1'!F56-('Regular 1'!H56)))))</f>
        <v/>
      </c>
      <c r="D111" s="146"/>
      <c r="E111" s="147"/>
    </row>
    <row r="112" spans="1:5" x14ac:dyDescent="0.2">
      <c r="A112" s="3" t="str">
        <f>IF('Regular 1'!A57="","",'Regular 1'!A57)</f>
        <v/>
      </c>
      <c r="B112" s="1" t="str">
        <f>IF('Regular 1'!C57="","",'Regular 1'!C57)</f>
        <v/>
      </c>
      <c r="C112" s="22" t="str">
        <f>IF('Regular 1'!G57="","",IF('Regular 1'!H57="CAPPED OUT",'Regular 1'!F57,IF(('Regular 1'!H57-('Regular 1'!F57))=0,"-",('Regular 1'!F57-('Regular 1'!H57)))))</f>
        <v/>
      </c>
      <c r="D112" s="146"/>
      <c r="E112" s="147"/>
    </row>
    <row r="113" spans="1:5" x14ac:dyDescent="0.2">
      <c r="A113" s="3" t="str">
        <f>IF('Regular 1'!A58="","",'Regular 1'!A58)</f>
        <v/>
      </c>
      <c r="B113" s="1" t="str">
        <f>IF('Regular 1'!C58="","",'Regular 1'!C58)</f>
        <v/>
      </c>
      <c r="C113" s="22" t="str">
        <f>IF('Regular 1'!G58="","",IF('Regular 1'!H58="CAPPED OUT",'Regular 1'!F58,IF(('Regular 1'!H58-('Regular 1'!F58))=0,"-",('Regular 1'!F58-('Regular 1'!H58)))))</f>
        <v/>
      </c>
      <c r="D113" s="146"/>
      <c r="E113" s="147"/>
    </row>
    <row r="114" spans="1:5" x14ac:dyDescent="0.2">
      <c r="A114" s="3" t="str">
        <f>IF('Regular 1'!A59="","",'Regular 1'!A59)</f>
        <v/>
      </c>
      <c r="B114" s="1" t="str">
        <f>IF('Regular 1'!C59="","",'Regular 1'!C59)</f>
        <v/>
      </c>
      <c r="C114" s="22" t="str">
        <f>IF('Regular 1'!G59="","",IF('Regular 1'!H59="CAPPED OUT",'Regular 1'!F59,IF(('Regular 1'!H59-('Regular 1'!F59))=0,"-",('Regular 1'!F59-('Regular 1'!H59)))))</f>
        <v/>
      </c>
      <c r="D114" s="146"/>
      <c r="E114" s="147"/>
    </row>
    <row r="115" spans="1:5" x14ac:dyDescent="0.2">
      <c r="A115" s="3" t="str">
        <f>IF('Regular 1'!A60="","",'Regular 1'!A60)</f>
        <v/>
      </c>
      <c r="B115" s="1" t="str">
        <f>IF('Regular 1'!C60="","",'Regular 1'!C60)</f>
        <v/>
      </c>
      <c r="C115" s="22" t="str">
        <f>IF('Regular 1'!G60="","",IF('Regular 1'!H60="CAPPED OUT",'Regular 1'!F60,IF(('Regular 1'!H60-('Regular 1'!F60))=0,"-",('Regular 1'!F60-('Regular 1'!H60)))))</f>
        <v/>
      </c>
      <c r="D115" s="146"/>
      <c r="E115" s="147"/>
    </row>
    <row r="116" spans="1:5" x14ac:dyDescent="0.2">
      <c r="A116" s="3" t="str">
        <f>IF('Regular 1'!A61="","",'Regular 1'!A61)</f>
        <v/>
      </c>
      <c r="B116" s="1" t="str">
        <f>IF('Regular 1'!C61="","",'Regular 1'!C61)</f>
        <v/>
      </c>
      <c r="C116" s="22" t="str">
        <f>IF('Regular 1'!G61="","",IF('Regular 1'!H61="CAPPED OUT",'Regular 1'!F61,IF(('Regular 1'!H61-('Regular 1'!F61))=0,"-",('Regular 1'!F61-('Regular 1'!H61)))))</f>
        <v/>
      </c>
      <c r="D116" s="146"/>
      <c r="E116" s="147"/>
    </row>
    <row r="117" spans="1:5" x14ac:dyDescent="0.2">
      <c r="A117" s="3" t="str">
        <f>IF('Regular 1'!A62="","",'Regular 1'!A62)</f>
        <v/>
      </c>
      <c r="B117" s="1" t="str">
        <f>IF('Regular 1'!C62="","",'Regular 1'!C62)</f>
        <v/>
      </c>
      <c r="C117" s="22" t="str">
        <f>IF('Regular 1'!G62="","",IF('Regular 1'!H62="CAPPED OUT",'Regular 1'!F62,IF(('Regular 1'!H62-('Regular 1'!F62))=0,"-",('Regular 1'!F62-('Regular 1'!H62)))))</f>
        <v/>
      </c>
      <c r="D117" s="146"/>
      <c r="E117" s="147"/>
    </row>
    <row r="118" spans="1:5" x14ac:dyDescent="0.2">
      <c r="A118" s="3" t="str">
        <f>IF('Regular 1'!A63="","",'Regular 1'!A63)</f>
        <v/>
      </c>
      <c r="B118" s="1" t="str">
        <f>IF('Regular 1'!C63="","",'Regular 1'!C63)</f>
        <v/>
      </c>
      <c r="C118" s="22" t="str">
        <f>IF('Regular 1'!G63="","",IF('Regular 1'!H63="CAPPED OUT",'Regular 1'!F63,IF(('Regular 1'!H63-('Regular 1'!F63))=0,"-",('Regular 1'!F63-('Regular 1'!H63)))))</f>
        <v/>
      </c>
      <c r="D118" s="146"/>
      <c r="E118" s="147"/>
    </row>
    <row r="119" spans="1:5" x14ac:dyDescent="0.2">
      <c r="A119" s="3" t="str">
        <f>IF('Regular 1'!A64="","",'Regular 1'!A64)</f>
        <v/>
      </c>
      <c r="B119" s="1" t="str">
        <f>IF('Regular 1'!C64="","",'Regular 1'!C64)</f>
        <v/>
      </c>
      <c r="C119" s="22" t="str">
        <f>IF('Regular 1'!G64="","",IF('Regular 1'!H64="CAPPED OUT",'Regular 1'!F64,IF(('Regular 1'!H64-('Regular 1'!F64))=0,"-",('Regular 1'!F64-('Regular 1'!H64)))))</f>
        <v/>
      </c>
      <c r="D119" s="146"/>
      <c r="E119" s="147"/>
    </row>
    <row r="120" spans="1:5" x14ac:dyDescent="0.2">
      <c r="A120" s="3" t="str">
        <f>IF('Regular 1'!A65="","",'Regular 1'!A65)</f>
        <v/>
      </c>
      <c r="B120" s="1" t="str">
        <f>IF('Regular 1'!C65="","",'Regular 1'!C65)</f>
        <v/>
      </c>
      <c r="C120" s="22" t="str">
        <f>IF('Regular 1'!G65="","",IF('Regular 1'!H65="CAPPED OUT",'Regular 1'!F65,IF(('Regular 1'!H65-('Regular 1'!F65))=0,"-",('Regular 1'!F65-('Regular 1'!H65)))))</f>
        <v/>
      </c>
      <c r="D120" s="146"/>
      <c r="E120" s="147"/>
    </row>
    <row r="121" spans="1:5" x14ac:dyDescent="0.2">
      <c r="A121" s="3" t="str">
        <f>IF('Regular 1'!A66="","",'Regular 1'!A66)</f>
        <v/>
      </c>
      <c r="B121" s="1" t="str">
        <f>IF('Regular 1'!C66="","",'Regular 1'!C66)</f>
        <v/>
      </c>
      <c r="C121" s="22" t="str">
        <f>IF('Regular 1'!G66="","",IF('Regular 1'!H66="CAPPED OUT",'Regular 1'!F66,IF(('Regular 1'!H66-('Regular 1'!F66))=0,"-",('Regular 1'!F66-('Regular 1'!H66)))))</f>
        <v/>
      </c>
      <c r="D121" s="146"/>
      <c r="E121" s="147"/>
    </row>
    <row r="122" spans="1:5" x14ac:dyDescent="0.2">
      <c r="A122" s="3" t="str">
        <f>IF('Regular 1'!A67="","",'Regular 1'!A67)</f>
        <v/>
      </c>
      <c r="B122" s="1" t="str">
        <f>IF('Regular 1'!C67="","",'Regular 1'!C67)</f>
        <v/>
      </c>
      <c r="C122" s="22" t="str">
        <f>IF('Regular 1'!G67="","",IF('Regular 1'!H67="CAPPED OUT",'Regular 1'!F67,IF(('Regular 1'!H67-('Regular 1'!F67))=0,"-",('Regular 1'!F67-('Regular 1'!H67)))))</f>
        <v/>
      </c>
      <c r="D122" s="146"/>
      <c r="E122" s="147"/>
    </row>
    <row r="123" spans="1:5" x14ac:dyDescent="0.2">
      <c r="A123" s="3" t="str">
        <f>IF('Regular 1'!A68="","",'Regular 1'!A68)</f>
        <v/>
      </c>
      <c r="B123" s="1" t="str">
        <f>IF('Regular 1'!C68="","",'Regular 1'!C68)</f>
        <v/>
      </c>
      <c r="C123" s="22" t="str">
        <f>IF('Regular 1'!G68="","",IF('Regular 1'!H68="CAPPED OUT",'Regular 1'!F68,IF(('Regular 1'!H68-('Regular 1'!F68))=0,"-",('Regular 1'!F68-('Regular 1'!H68)))))</f>
        <v/>
      </c>
      <c r="D123" s="146"/>
      <c r="E123" s="147"/>
    </row>
    <row r="124" spans="1:5" x14ac:dyDescent="0.2">
      <c r="A124" s="3" t="str">
        <f>IF('Regular 1'!A69="","",'Regular 1'!A69)</f>
        <v/>
      </c>
      <c r="B124" s="1" t="str">
        <f>IF('Regular 1'!C69="","",'Regular 1'!C69)</f>
        <v/>
      </c>
      <c r="C124" s="22" t="str">
        <f>IF('Regular 1'!G69="","",IF('Regular 1'!H69="CAPPED OUT",'Regular 1'!F69,IF(('Regular 1'!H69-('Regular 1'!F69))=0,"-",('Regular 1'!F69-('Regular 1'!H69)))))</f>
        <v/>
      </c>
      <c r="D124" s="146"/>
      <c r="E124" s="147"/>
    </row>
    <row r="125" spans="1:5" x14ac:dyDescent="0.2">
      <c r="A125" s="3" t="str">
        <f>IF('Regular 1'!A70="","",'Regular 1'!A70)</f>
        <v/>
      </c>
      <c r="B125" s="1" t="str">
        <f>IF('Regular 1'!C70="","",'Regular 1'!C70)</f>
        <v/>
      </c>
      <c r="C125" s="22" t="str">
        <f>IF('Regular 1'!G70="","",IF('Regular 1'!H70="CAPPED OUT",'Regular 1'!F70,IF(('Regular 1'!H70-('Regular 1'!F70))=0,"-",('Regular 1'!F70-('Regular 1'!H70)))))</f>
        <v/>
      </c>
      <c r="D125" s="146"/>
      <c r="E125" s="147"/>
    </row>
    <row r="126" spans="1:5" x14ac:dyDescent="0.2">
      <c r="A126" s="3" t="str">
        <f>IF('Regular 1'!A71="","",'Regular 1'!A71)</f>
        <v/>
      </c>
      <c r="B126" s="1" t="str">
        <f>IF('Regular 1'!C71="","",'Regular 1'!C71)</f>
        <v/>
      </c>
      <c r="C126" s="22" t="str">
        <f>IF('Regular 1'!G71="","",IF('Regular 1'!H71="CAPPED OUT",'Regular 1'!F71,IF(('Regular 1'!H71-('Regular 1'!F71))=0,"-",('Regular 1'!F71-('Regular 1'!H71)))))</f>
        <v/>
      </c>
      <c r="D126" s="146"/>
      <c r="E126" s="147"/>
    </row>
    <row r="127" spans="1:5" x14ac:dyDescent="0.2">
      <c r="A127" s="3" t="str">
        <f>IF('Regular 1'!A72="","",'Regular 1'!A72)</f>
        <v/>
      </c>
      <c r="B127" s="1" t="str">
        <f>IF('Regular 1'!C72="","",'Regular 1'!C72)</f>
        <v/>
      </c>
      <c r="C127" s="22" t="str">
        <f>IF('Regular 1'!G72="","",IF('Regular 1'!H72="CAPPED OUT",'Regular 1'!F72,IF(('Regular 1'!H72-('Regular 1'!F72))=0,"-",('Regular 1'!F72-('Regular 1'!H72)))))</f>
        <v/>
      </c>
      <c r="D127" s="146"/>
      <c r="E127" s="147"/>
    </row>
    <row r="128" spans="1:5" x14ac:dyDescent="0.2">
      <c r="A128" s="3" t="str">
        <f>IF('Regular 1'!A73="","",'Regular 1'!A73)</f>
        <v/>
      </c>
      <c r="B128" s="1" t="str">
        <f>IF('Regular 1'!C73="","",'Regular 1'!C73)</f>
        <v/>
      </c>
      <c r="C128" s="22" t="str">
        <f>IF('Regular 1'!G73="","",IF('Regular 1'!H73="CAPPED OUT",'Regular 1'!F73,IF(('Regular 1'!H73-('Regular 1'!F73))=0,"-",('Regular 1'!F73-('Regular 1'!H73)))))</f>
        <v/>
      </c>
      <c r="D128" s="146"/>
      <c r="E128" s="147"/>
    </row>
    <row r="129" spans="1:5" x14ac:dyDescent="0.2">
      <c r="A129" s="3" t="str">
        <f>IF('Regular 1'!A74="","",'Regular 1'!A74)</f>
        <v/>
      </c>
      <c r="B129" s="1" t="str">
        <f>IF('Regular 1'!C74="","",'Regular 1'!C74)</f>
        <v/>
      </c>
      <c r="C129" s="22" t="str">
        <f>IF('Regular 1'!G74="","",IF('Regular 1'!H74="CAPPED OUT",'Regular 1'!F74,IF(('Regular 1'!H74-('Regular 1'!F74))=0,"-",('Regular 1'!F74-('Regular 1'!H74)))))</f>
        <v/>
      </c>
      <c r="D129" s="146"/>
      <c r="E129" s="147"/>
    </row>
    <row r="130" spans="1:5" x14ac:dyDescent="0.2">
      <c r="A130" s="3" t="str">
        <f>IF('Regular 1'!A75="","",'Regular 1'!A75)</f>
        <v/>
      </c>
      <c r="B130" s="1" t="str">
        <f>IF('Regular 1'!C75="","",'Regular 1'!C75)</f>
        <v/>
      </c>
      <c r="C130" s="22" t="str">
        <f>IF('Regular 1'!G75="","",IF('Regular 1'!H75="CAPPED OUT",'Regular 1'!F75,IF(('Regular 1'!H75-('Regular 1'!F75))=0,"-",('Regular 1'!F75-('Regular 1'!H75)))))</f>
        <v/>
      </c>
      <c r="D130" s="146"/>
      <c r="E130" s="147"/>
    </row>
    <row r="131" spans="1:5" x14ac:dyDescent="0.2">
      <c r="A131" s="3" t="str">
        <f>IF('Regular 1'!A76="","",'Regular 1'!A76)</f>
        <v/>
      </c>
      <c r="B131" s="1" t="str">
        <f>IF('Regular 1'!C76="","",'Regular 1'!C76)</f>
        <v/>
      </c>
      <c r="C131" s="22" t="str">
        <f>IF('Regular 1'!G76="","",IF('Regular 1'!H76="CAPPED OUT",'Regular 1'!F76,IF(('Regular 1'!H76-('Regular 1'!F76))=0,"-",('Regular 1'!F76-('Regular 1'!H76)))))</f>
        <v/>
      </c>
      <c r="D131" s="146"/>
      <c r="E131" s="147"/>
    </row>
    <row r="132" spans="1:5" x14ac:dyDescent="0.2">
      <c r="A132" s="3" t="str">
        <f>IF('Regular 1'!A77="","",'Regular 1'!A77)</f>
        <v/>
      </c>
      <c r="B132" s="1" t="str">
        <f>IF('Regular 1'!C77="","",'Regular 1'!C77)</f>
        <v/>
      </c>
      <c r="C132" s="22" t="str">
        <f>IF('Regular 1'!G77="","",IF('Regular 1'!H77="CAPPED OUT",'Regular 1'!F77,IF(('Regular 1'!H77-('Regular 1'!F77))=0,"-",('Regular 1'!F77-('Regular 1'!H77)))))</f>
        <v/>
      </c>
      <c r="D132" s="146"/>
      <c r="E132" s="147"/>
    </row>
    <row r="133" spans="1:5" x14ac:dyDescent="0.2">
      <c r="A133" s="3" t="str">
        <f>IF('Regular 1'!A78="","",'Regular 1'!A78)</f>
        <v/>
      </c>
      <c r="B133" s="1" t="str">
        <f>IF('Regular 1'!C78="","",'Regular 1'!C78)</f>
        <v/>
      </c>
      <c r="C133" s="22" t="str">
        <f>IF('Regular 1'!G78="","",IF('Regular 1'!H78="CAPPED OUT",'Regular 1'!F78,IF(('Regular 1'!H78-('Regular 1'!F78))=0,"-",('Regular 1'!F78-('Regular 1'!H78)))))</f>
        <v/>
      </c>
      <c r="D133" s="146"/>
      <c r="E133" s="147"/>
    </row>
    <row r="134" spans="1:5" x14ac:dyDescent="0.2">
      <c r="A134" s="3" t="str">
        <f>IF('Regular 1'!A79="","",'Regular 1'!A79)</f>
        <v/>
      </c>
      <c r="B134" s="1" t="str">
        <f>IF('Regular 1'!C79="","",'Regular 1'!C79)</f>
        <v/>
      </c>
      <c r="C134" s="22" t="str">
        <f>IF('Regular 1'!G79="","",IF('Regular 1'!H79="CAPPED OUT",'Regular 1'!F79,IF(('Regular 1'!H79-('Regular 1'!F79))=0,"-",('Regular 1'!F79-('Regular 1'!H79)))))</f>
        <v/>
      </c>
      <c r="D134" s="146"/>
      <c r="E134" s="147"/>
    </row>
    <row r="135" spans="1:5" x14ac:dyDescent="0.2">
      <c r="A135" s="3" t="str">
        <f>IF('Regular 1'!A80="","",'Regular 1'!A80)</f>
        <v/>
      </c>
      <c r="B135" s="1" t="str">
        <f>IF('Regular 1'!C80="","",'Regular 1'!C80)</f>
        <v/>
      </c>
      <c r="C135" s="22" t="str">
        <f>IF('Regular 1'!G80="","",IF('Regular 1'!H80="CAPPED OUT",'Regular 1'!F80,IF(('Regular 1'!H80-('Regular 1'!F80))=0,"-",('Regular 1'!F80-('Regular 1'!H80)))))</f>
        <v/>
      </c>
      <c r="D135" s="146"/>
      <c r="E135" s="147"/>
    </row>
    <row r="136" spans="1:5" x14ac:dyDescent="0.2">
      <c r="A136" s="3" t="str">
        <f>IF('Regular 1'!A81="","",'Regular 1'!A81)</f>
        <v/>
      </c>
      <c r="B136" s="1" t="str">
        <f>IF('Regular 1'!C81="","",'Regular 1'!C81)</f>
        <v/>
      </c>
      <c r="C136" s="22" t="str">
        <f>IF('Regular 1'!G81="","",IF('Regular 1'!H81="CAPPED OUT",'Regular 1'!F81,IF(('Regular 1'!H81-('Regular 1'!F81))=0,"-",('Regular 1'!F81-('Regular 1'!H81)))))</f>
        <v/>
      </c>
      <c r="D136" s="146"/>
      <c r="E136" s="147"/>
    </row>
    <row r="137" spans="1:5" x14ac:dyDescent="0.2">
      <c r="A137" s="3" t="str">
        <f>IF('Regular 1'!A82="","",'Regular 1'!A82)</f>
        <v/>
      </c>
      <c r="B137" s="1" t="str">
        <f>IF('Regular 1'!C82="","",'Regular 1'!C82)</f>
        <v/>
      </c>
      <c r="C137" s="22" t="str">
        <f>IF('Regular 1'!G82="","",IF('Regular 1'!H82="CAPPED OUT",'Regular 1'!F82,IF(('Regular 1'!H82-('Regular 1'!F82))=0,"-",('Regular 1'!F82-('Regular 1'!H82)))))</f>
        <v/>
      </c>
      <c r="D137" s="146"/>
      <c r="E137" s="147"/>
    </row>
    <row r="138" spans="1:5" ht="25" customHeight="1" x14ac:dyDescent="0.2">
      <c r="A138" s="148"/>
      <c r="B138" s="232" t="s">
        <v>321</v>
      </c>
      <c r="C138" s="232"/>
      <c r="D138" s="232"/>
      <c r="E138" s="232"/>
    </row>
    <row r="139" spans="1:5" x14ac:dyDescent="0.2">
      <c r="A139" s="3" t="str">
        <f>IF('Regular 2'!A6="","",'Regular 2'!A6)</f>
        <v/>
      </c>
      <c r="B139" s="1" t="str">
        <f>IF('Regular 2'!C6="","",'Regular 2'!C6)</f>
        <v/>
      </c>
      <c r="C139" s="22" t="str">
        <f>IF('Regular 2'!G6="","",IF('Regular 2'!H6="CAPPED OUT",'Regular 2'!F6,IF(('Regular 2'!H6-('Regular 2'!F6))=0,"-",('Regular 2'!F6-('Regular 2'!H6)))))</f>
        <v/>
      </c>
      <c r="D139" s="146"/>
      <c r="E139" s="147"/>
    </row>
    <row r="140" spans="1:5" x14ac:dyDescent="0.2">
      <c r="A140" s="3" t="str">
        <f>IF('Regular 2'!A7="","",'Regular 2'!A7)</f>
        <v/>
      </c>
      <c r="B140" s="1" t="str">
        <f>IF('Regular 2'!C7="","",'Regular 2'!C7)</f>
        <v/>
      </c>
      <c r="C140" s="22" t="str">
        <f>IF('Regular 2'!G7="","",IF('Regular 2'!H7="CAPPED OUT",'Regular 2'!F7,IF(('Regular 2'!H7-('Regular 2'!F7))=0,"-",('Regular 2'!F7-('Regular 2'!H7)))))</f>
        <v/>
      </c>
      <c r="D140" s="146"/>
      <c r="E140" s="147"/>
    </row>
    <row r="141" spans="1:5" x14ac:dyDescent="0.2">
      <c r="A141" s="3" t="str">
        <f>IF('Regular 2'!A8="","",'Regular 2'!A8)</f>
        <v/>
      </c>
      <c r="B141" s="1" t="str">
        <f>IF('Regular 2'!C8="","",'Regular 2'!C8)</f>
        <v/>
      </c>
      <c r="C141" s="22" t="str">
        <f>IF('Regular 2'!G8="","",IF('Regular 2'!H8="CAPPED OUT",'Regular 2'!F8,IF(('Regular 2'!H8-('Regular 2'!F8))=0,"-",('Regular 2'!F8-('Regular 2'!H8)))))</f>
        <v/>
      </c>
      <c r="D141" s="146"/>
      <c r="E141" s="147"/>
    </row>
    <row r="142" spans="1:5" x14ac:dyDescent="0.2">
      <c r="A142" s="3" t="str">
        <f>IF('Regular 2'!A9="","",'Regular 2'!A9)</f>
        <v/>
      </c>
      <c r="B142" s="1" t="str">
        <f>IF('Regular 2'!C9="","",'Regular 2'!C9)</f>
        <v/>
      </c>
      <c r="C142" s="22" t="str">
        <f>IF('Regular 2'!G9="","",IF('Regular 2'!H9="CAPPED OUT",'Regular 2'!F9,IF(('Regular 2'!H9-('Regular 2'!F9))=0,"-",('Regular 2'!F9-('Regular 2'!H9)))))</f>
        <v/>
      </c>
      <c r="D142" s="146"/>
      <c r="E142" s="147"/>
    </row>
    <row r="143" spans="1:5" x14ac:dyDescent="0.2">
      <c r="A143" s="3" t="str">
        <f>IF('Regular 2'!A10="","",'Regular 2'!A10)</f>
        <v/>
      </c>
      <c r="B143" s="1" t="str">
        <f>IF('Regular 2'!C10="","",'Regular 2'!C10)</f>
        <v/>
      </c>
      <c r="C143" s="22" t="str">
        <f>IF('Regular 2'!G10="","",IF('Regular 2'!H10="CAPPED OUT",'Regular 2'!F10,IF(('Regular 2'!H10-('Regular 2'!F10))=0,"-",('Regular 2'!F10-('Regular 2'!H10)))))</f>
        <v/>
      </c>
      <c r="D143" s="146"/>
      <c r="E143" s="147"/>
    </row>
    <row r="144" spans="1:5" x14ac:dyDescent="0.2">
      <c r="A144" s="3" t="str">
        <f>IF('Regular 2'!A11="","",'Regular 2'!A11)</f>
        <v/>
      </c>
      <c r="B144" s="1" t="str">
        <f>IF('Regular 2'!C11="","",'Regular 2'!C11)</f>
        <v/>
      </c>
      <c r="C144" s="22" t="str">
        <f>IF('Regular 2'!G11="","",IF('Regular 2'!H11="CAPPED OUT",'Regular 2'!F11,IF(('Regular 2'!H11-('Regular 2'!F11))=0,"-",('Regular 2'!F11-('Regular 2'!H11)))))</f>
        <v/>
      </c>
      <c r="D144" s="146"/>
      <c r="E144" s="147"/>
    </row>
    <row r="145" spans="1:5" x14ac:dyDescent="0.2">
      <c r="A145" s="3" t="str">
        <f>IF('Regular 2'!A12="","",'Regular 2'!A12)</f>
        <v/>
      </c>
      <c r="B145" s="1" t="str">
        <f>IF('Regular 2'!C12="","",'Regular 2'!C12)</f>
        <v/>
      </c>
      <c r="C145" s="22" t="str">
        <f>IF('Regular 2'!G12="","",IF('Regular 2'!H12="CAPPED OUT",'Regular 2'!F12,IF(('Regular 2'!H12-('Regular 2'!F12))=0,"-",('Regular 2'!F12-('Regular 2'!H12)))))</f>
        <v/>
      </c>
      <c r="D145" s="146"/>
      <c r="E145" s="147"/>
    </row>
    <row r="146" spans="1:5" x14ac:dyDescent="0.2">
      <c r="A146" s="3" t="str">
        <f>IF('Regular 2'!A13="","",'Regular 2'!A13)</f>
        <v/>
      </c>
      <c r="B146" s="1" t="str">
        <f>IF('Regular 2'!C13="","",'Regular 2'!C13)</f>
        <v/>
      </c>
      <c r="C146" s="22" t="str">
        <f>IF('Regular 2'!G13="","",IF('Regular 2'!H13="CAPPED OUT",'Regular 2'!F13,IF(('Regular 2'!H13-('Regular 2'!F13))=0,"-",('Regular 2'!F13-('Regular 2'!H13)))))</f>
        <v/>
      </c>
      <c r="D146" s="146"/>
      <c r="E146" s="147"/>
    </row>
    <row r="147" spans="1:5" x14ac:dyDescent="0.2">
      <c r="A147" s="3" t="str">
        <f>IF('Regular 2'!A14="","",'Regular 2'!A14)</f>
        <v/>
      </c>
      <c r="B147" s="1" t="str">
        <f>IF('Regular 2'!C14="","",'Regular 2'!C14)</f>
        <v/>
      </c>
      <c r="C147" s="22" t="str">
        <f>IF('Regular 2'!G14="","",IF('Regular 2'!H14="CAPPED OUT",'Regular 2'!F14,IF(('Regular 2'!H14-('Regular 2'!F14))=0,"-",('Regular 2'!F14-('Regular 2'!H14)))))</f>
        <v/>
      </c>
      <c r="D147" s="146"/>
      <c r="E147" s="147"/>
    </row>
    <row r="148" spans="1:5" x14ac:dyDescent="0.2">
      <c r="A148" s="3" t="str">
        <f>IF('Regular 2'!A15="","",'Regular 2'!A15)</f>
        <v/>
      </c>
      <c r="B148" s="1" t="str">
        <f>IF('Regular 2'!C15="","",'Regular 2'!C15)</f>
        <v/>
      </c>
      <c r="C148" s="22" t="str">
        <f>IF('Regular 2'!G15="","",IF('Regular 2'!H15="CAPPED OUT",'Regular 2'!F15,IF(('Regular 2'!H15-('Regular 2'!F15))=0,"-",('Regular 2'!F15-('Regular 2'!H15)))))</f>
        <v/>
      </c>
      <c r="D148" s="146"/>
      <c r="E148" s="147"/>
    </row>
    <row r="149" spans="1:5" x14ac:dyDescent="0.2">
      <c r="A149" s="3" t="str">
        <f>IF('Regular 2'!A16="","",'Regular 2'!A16)</f>
        <v/>
      </c>
      <c r="B149" s="1" t="str">
        <f>IF('Regular 2'!C16="","",'Regular 2'!C16)</f>
        <v/>
      </c>
      <c r="C149" s="22" t="str">
        <f>IF('Regular 2'!G16="","",IF('Regular 2'!H16="CAPPED OUT",'Regular 2'!F16,IF(('Regular 2'!H16-('Regular 2'!F16))=0,"-",('Regular 2'!F16-('Regular 2'!H16)))))</f>
        <v/>
      </c>
      <c r="D149" s="146"/>
      <c r="E149" s="147"/>
    </row>
    <row r="150" spans="1:5" x14ac:dyDescent="0.2">
      <c r="A150" s="3" t="str">
        <f>IF('Regular 2'!A17="","",'Regular 2'!A17)</f>
        <v/>
      </c>
      <c r="B150" s="1" t="str">
        <f>IF('Regular 2'!C17="","",'Regular 2'!C17)</f>
        <v/>
      </c>
      <c r="C150" s="22" t="str">
        <f>IF('Regular 2'!G17="","",IF('Regular 2'!H17="CAPPED OUT",'Regular 2'!F17,IF(('Regular 2'!H17-('Regular 2'!F17))=0,"-",('Regular 2'!F17-('Regular 2'!H17)))))</f>
        <v/>
      </c>
      <c r="D150" s="146"/>
      <c r="E150" s="147"/>
    </row>
    <row r="151" spans="1:5" x14ac:dyDescent="0.2">
      <c r="A151" s="3" t="str">
        <f>IF('Regular 2'!A18="","",'Regular 2'!A18)</f>
        <v/>
      </c>
      <c r="B151" s="1" t="str">
        <f>IF('Regular 2'!C18="","",'Regular 2'!C18)</f>
        <v/>
      </c>
      <c r="C151" s="22" t="str">
        <f>IF('Regular 2'!G18="","",IF('Regular 2'!H18="CAPPED OUT",'Regular 2'!F18,IF(('Regular 2'!H18-('Regular 2'!F18))=0,"-",('Regular 2'!F18-('Regular 2'!H18)))))</f>
        <v/>
      </c>
      <c r="D151" s="146"/>
      <c r="E151" s="147"/>
    </row>
    <row r="152" spans="1:5" x14ac:dyDescent="0.2">
      <c r="A152" s="3" t="str">
        <f>IF('Regular 2'!A19="","",'Regular 2'!A19)</f>
        <v/>
      </c>
      <c r="B152" s="1" t="str">
        <f>IF('Regular 2'!C19="","",'Regular 2'!C19)</f>
        <v/>
      </c>
      <c r="C152" s="22" t="str">
        <f>IF('Regular 2'!G19="","",IF('Regular 2'!H19="CAPPED OUT",'Regular 2'!F19,IF(('Regular 2'!H19-('Regular 2'!F19))=0,"-",('Regular 2'!F19-('Regular 2'!H19)))))</f>
        <v/>
      </c>
      <c r="D152" s="146"/>
      <c r="E152" s="147"/>
    </row>
    <row r="153" spans="1:5" x14ac:dyDescent="0.2">
      <c r="A153" s="3" t="str">
        <f>IF('Regular 2'!A20="","",'Regular 2'!A20)</f>
        <v/>
      </c>
      <c r="B153" s="1" t="str">
        <f>IF('Regular 2'!C20="","",'Regular 2'!C20)</f>
        <v/>
      </c>
      <c r="C153" s="22" t="str">
        <f>IF('Regular 2'!G20="","",IF('Regular 2'!H20="CAPPED OUT",'Regular 2'!F20,IF(('Regular 2'!H20-('Regular 2'!F20))=0,"-",('Regular 2'!F20-('Regular 2'!H20)))))</f>
        <v/>
      </c>
      <c r="D153" s="146"/>
      <c r="E153" s="147"/>
    </row>
    <row r="154" spans="1:5" x14ac:dyDescent="0.2">
      <c r="A154" s="3" t="str">
        <f>IF('Regular 2'!A21="","",'Regular 2'!A21)</f>
        <v/>
      </c>
      <c r="B154" s="1" t="str">
        <f>IF('Regular 2'!C21="","",'Regular 2'!C21)</f>
        <v/>
      </c>
      <c r="C154" s="22" t="str">
        <f>IF('Regular 2'!G21="","",IF('Regular 2'!H21="CAPPED OUT",'Regular 2'!F21,IF(('Regular 2'!H21-('Regular 2'!F21))=0,"-",('Regular 2'!F21-('Regular 2'!H21)))))</f>
        <v/>
      </c>
      <c r="D154" s="146"/>
      <c r="E154" s="147"/>
    </row>
    <row r="155" spans="1:5" x14ac:dyDescent="0.2">
      <c r="A155" s="3" t="str">
        <f>IF('Regular 2'!A22="","",'Regular 2'!A22)</f>
        <v/>
      </c>
      <c r="B155" s="1" t="str">
        <f>IF('Regular 2'!C22="","",'Regular 2'!C22)</f>
        <v/>
      </c>
      <c r="C155" s="22" t="str">
        <f>IF('Regular 2'!G22="","",IF('Regular 2'!H22="CAPPED OUT",'Regular 2'!F22,IF(('Regular 2'!H22-('Regular 2'!F22))=0,"-",('Regular 2'!F22-('Regular 2'!H22)))))</f>
        <v/>
      </c>
      <c r="D155" s="146"/>
      <c r="E155" s="147"/>
    </row>
    <row r="156" spans="1:5" x14ac:dyDescent="0.2">
      <c r="A156" s="3" t="str">
        <f>IF('Regular 2'!A23="","",'Regular 2'!A23)</f>
        <v/>
      </c>
      <c r="B156" s="1" t="str">
        <f>IF('Regular 2'!C23="","",'Regular 2'!C23)</f>
        <v/>
      </c>
      <c r="C156" s="22" t="str">
        <f>IF('Regular 2'!G23="","",IF('Regular 2'!H23="CAPPED OUT",'Regular 2'!F23,IF(('Regular 2'!H23-('Regular 2'!F23))=0,"-",('Regular 2'!F23-('Regular 2'!H23)))))</f>
        <v/>
      </c>
      <c r="D156" s="146"/>
      <c r="E156" s="147"/>
    </row>
    <row r="157" spans="1:5" x14ac:dyDescent="0.2">
      <c r="A157" s="3" t="str">
        <f>IF('Regular 2'!A24="","",'Regular 2'!A24)</f>
        <v/>
      </c>
      <c r="B157" s="1" t="str">
        <f>IF('Regular 2'!C24="","",'Regular 2'!C24)</f>
        <v/>
      </c>
      <c r="C157" s="22" t="str">
        <f>IF('Regular 2'!G24="","",IF('Regular 2'!H24="CAPPED OUT",'Regular 2'!F24,IF(('Regular 2'!H24-('Regular 2'!F24))=0,"-",('Regular 2'!F24-('Regular 2'!H24)))))</f>
        <v/>
      </c>
      <c r="D157" s="146"/>
      <c r="E157" s="147"/>
    </row>
    <row r="158" spans="1:5" x14ac:dyDescent="0.2">
      <c r="A158" s="3" t="str">
        <f>IF('Regular 2'!A25="","",'Regular 2'!A25)</f>
        <v/>
      </c>
      <c r="B158" s="1" t="str">
        <f>IF('Regular 2'!C25="","",'Regular 2'!C25)</f>
        <v/>
      </c>
      <c r="C158" s="22" t="str">
        <f>IF('Regular 2'!G25="","",IF('Regular 2'!H25="CAPPED OUT",'Regular 2'!F25,IF(('Regular 2'!H25-('Regular 2'!F25))=0,"-",('Regular 2'!F25-('Regular 2'!H25)))))</f>
        <v/>
      </c>
      <c r="D158" s="146"/>
      <c r="E158" s="147"/>
    </row>
    <row r="159" spans="1:5" x14ac:dyDescent="0.2">
      <c r="A159" s="3" t="str">
        <f>IF('Regular 2'!A26="","",'Regular 2'!A26)</f>
        <v/>
      </c>
      <c r="B159" s="1" t="str">
        <f>IF('Regular 2'!C26="","",'Regular 2'!C26)</f>
        <v/>
      </c>
      <c r="C159" s="22" t="str">
        <f>IF('Regular 2'!G26="","",IF('Regular 2'!H26="CAPPED OUT",'Regular 2'!F26,IF(('Regular 2'!H26-('Regular 2'!F26))=0,"-",('Regular 2'!F26-('Regular 2'!H26)))))</f>
        <v/>
      </c>
      <c r="D159" s="146"/>
      <c r="E159" s="147"/>
    </row>
    <row r="160" spans="1:5" x14ac:dyDescent="0.2">
      <c r="A160" s="3" t="str">
        <f>IF('Regular 2'!A27="","",'Regular 2'!A27)</f>
        <v/>
      </c>
      <c r="B160" s="1" t="str">
        <f>IF('Regular 2'!C27="","",'Regular 2'!C27)</f>
        <v/>
      </c>
      <c r="C160" s="22" t="str">
        <f>IF('Regular 2'!G27="","",IF('Regular 2'!H27="CAPPED OUT",'Regular 2'!F27,IF(('Regular 2'!H27-('Regular 2'!F27))=0,"-",('Regular 2'!F27-('Regular 2'!H27)))))</f>
        <v/>
      </c>
      <c r="D160" s="146"/>
      <c r="E160" s="147"/>
    </row>
    <row r="161" spans="1:5" x14ac:dyDescent="0.2">
      <c r="A161" s="3" t="str">
        <f>IF('Regular 2'!A28="","",'Regular 2'!A28)</f>
        <v/>
      </c>
      <c r="B161" s="1" t="str">
        <f>IF('Regular 2'!C28="","",'Regular 2'!C28)</f>
        <v/>
      </c>
      <c r="C161" s="22" t="str">
        <f>IF('Regular 2'!G28="","",IF('Regular 2'!H28="CAPPED OUT",'Regular 2'!F28,IF(('Regular 2'!H28-('Regular 2'!F28))=0,"-",('Regular 2'!F28-('Regular 2'!H28)))))</f>
        <v/>
      </c>
      <c r="D161" s="146"/>
      <c r="E161" s="147"/>
    </row>
    <row r="162" spans="1:5" x14ac:dyDescent="0.2">
      <c r="A162" s="3" t="str">
        <f>IF('Regular 2'!A29="","",'Regular 2'!A29)</f>
        <v/>
      </c>
      <c r="B162" s="1" t="str">
        <f>IF('Regular 2'!C29="","",'Regular 2'!C29)</f>
        <v/>
      </c>
      <c r="C162" s="22" t="str">
        <f>IF('Regular 2'!G29="","",IF('Regular 2'!H29="CAPPED OUT",'Regular 2'!F29,IF(('Regular 2'!H29-('Regular 2'!F29))=0,"-",('Regular 2'!F29-('Regular 2'!H29)))))</f>
        <v/>
      </c>
      <c r="D162" s="146"/>
      <c r="E162" s="147"/>
    </row>
    <row r="163" spans="1:5" x14ac:dyDescent="0.2">
      <c r="A163" s="3" t="str">
        <f>IF('Regular 2'!A30="","",'Regular 2'!A30)</f>
        <v/>
      </c>
      <c r="B163" s="1" t="str">
        <f>IF('Regular 2'!C30="","",'Regular 2'!C30)</f>
        <v/>
      </c>
      <c r="C163" s="22" t="str">
        <f>IF('Regular 2'!G30="","",IF('Regular 2'!H30="CAPPED OUT",'Regular 2'!F30,IF(('Regular 2'!H30-('Regular 2'!F30))=0,"-",('Regular 2'!F30-('Regular 2'!H30)))))</f>
        <v/>
      </c>
      <c r="D163" s="146"/>
      <c r="E163" s="147"/>
    </row>
    <row r="164" spans="1:5" x14ac:dyDescent="0.2">
      <c r="A164" s="3" t="str">
        <f>IF('Regular 2'!A31="","",'Regular 2'!A31)</f>
        <v/>
      </c>
      <c r="B164" s="1" t="str">
        <f>IF('Regular 2'!C31="","",'Regular 2'!C31)</f>
        <v/>
      </c>
      <c r="C164" s="22" t="str">
        <f>IF('Regular 2'!G31="","",IF('Regular 2'!H31="CAPPED OUT",'Regular 2'!F31,IF(('Regular 2'!H31-('Regular 2'!F31))=0,"-",('Regular 2'!F31-('Regular 2'!H31)))))</f>
        <v/>
      </c>
      <c r="D164" s="146"/>
      <c r="E164" s="147"/>
    </row>
    <row r="165" spans="1:5" x14ac:dyDescent="0.2">
      <c r="A165" s="3" t="str">
        <f>IF('Regular 2'!A32="","",'Regular 2'!A32)</f>
        <v/>
      </c>
      <c r="B165" s="1" t="str">
        <f>IF('Regular 2'!C32="","",'Regular 2'!C32)</f>
        <v/>
      </c>
      <c r="C165" s="22" t="str">
        <f>IF('Regular 2'!G32="","",IF('Regular 2'!H32="CAPPED OUT",'Regular 2'!F32,IF(('Regular 2'!H32-('Regular 2'!F32))=0,"-",('Regular 2'!F32-('Regular 2'!H32)))))</f>
        <v/>
      </c>
      <c r="D165" s="146"/>
      <c r="E165" s="147"/>
    </row>
    <row r="166" spans="1:5" x14ac:dyDescent="0.2">
      <c r="A166" s="3" t="str">
        <f>IF('Regular 2'!A33="","",'Regular 2'!A33)</f>
        <v/>
      </c>
      <c r="B166" s="1" t="str">
        <f>IF('Regular 2'!C33="","",'Regular 2'!C33)</f>
        <v/>
      </c>
      <c r="C166" s="22" t="str">
        <f>IF('Regular 2'!G33="","",IF('Regular 2'!H33="CAPPED OUT",'Regular 2'!F33,IF(('Regular 2'!H33-('Regular 2'!F33))=0,"-",('Regular 2'!F33-('Regular 2'!H33)))))</f>
        <v/>
      </c>
      <c r="D166" s="146"/>
      <c r="E166" s="147"/>
    </row>
    <row r="167" spans="1:5" x14ac:dyDescent="0.2">
      <c r="A167" s="3" t="str">
        <f>IF('Regular 2'!A34="","",'Regular 2'!A34)</f>
        <v/>
      </c>
      <c r="B167" s="1" t="str">
        <f>IF('Regular 2'!C34="","",'Regular 2'!C34)</f>
        <v/>
      </c>
      <c r="C167" s="22" t="str">
        <f>IF('Regular 2'!G34="","",IF('Regular 2'!H34="CAPPED OUT",'Regular 2'!F34,IF(('Regular 2'!H34-('Regular 2'!F34))=0,"-",('Regular 2'!F34-('Regular 2'!H34)))))</f>
        <v/>
      </c>
      <c r="D167" s="146"/>
      <c r="E167" s="147"/>
    </row>
    <row r="168" spans="1:5" x14ac:dyDescent="0.2">
      <c r="A168" s="3" t="str">
        <f>IF('Regular 2'!A35="","",'Regular 2'!A35)</f>
        <v/>
      </c>
      <c r="B168" s="1" t="str">
        <f>IF('Regular 2'!C35="","",'Regular 2'!C35)</f>
        <v/>
      </c>
      <c r="C168" s="22" t="str">
        <f>IF('Regular 2'!G35="","",IF('Regular 2'!H35="CAPPED OUT",'Regular 2'!F35,IF(('Regular 2'!H35-('Regular 2'!F35))=0,"-",('Regular 2'!F35-('Regular 2'!H35)))))</f>
        <v/>
      </c>
      <c r="D168" s="146"/>
      <c r="E168" s="147"/>
    </row>
    <row r="169" spans="1:5" x14ac:dyDescent="0.2">
      <c r="A169" s="3" t="str">
        <f>IF('Regular 2'!A36="","",'Regular 2'!A36)</f>
        <v/>
      </c>
      <c r="B169" s="1" t="str">
        <f>IF('Regular 2'!C36="","",'Regular 2'!C36)</f>
        <v/>
      </c>
      <c r="C169" s="22" t="str">
        <f>IF('Regular 2'!G36="","",IF('Regular 2'!H36="CAPPED OUT",'Regular 2'!F36,IF(('Regular 2'!H36-('Regular 2'!F36))=0,"-",('Regular 2'!F36-('Regular 2'!H36)))))</f>
        <v/>
      </c>
      <c r="D169" s="146"/>
      <c r="E169" s="147"/>
    </row>
    <row r="170" spans="1:5" x14ac:dyDescent="0.2">
      <c r="A170" s="3" t="str">
        <f>IF('Regular 2'!A37="","",'Regular 2'!A37)</f>
        <v/>
      </c>
      <c r="B170" s="1" t="str">
        <f>IF('Regular 2'!C37="","",'Regular 2'!C37)</f>
        <v/>
      </c>
      <c r="C170" s="22" t="str">
        <f>IF('Regular 2'!G37="","",IF('Regular 2'!H37="CAPPED OUT",'Regular 2'!F37,IF(('Regular 2'!H37-('Regular 2'!F37))=0,"-",('Regular 2'!F37-('Regular 2'!H37)))))</f>
        <v/>
      </c>
      <c r="D170" s="146"/>
      <c r="E170" s="147"/>
    </row>
    <row r="171" spans="1:5" x14ac:dyDescent="0.2">
      <c r="A171" s="3" t="str">
        <f>IF('Regular 2'!A38="","",'Regular 2'!A38)</f>
        <v/>
      </c>
      <c r="B171" s="1" t="str">
        <f>IF('Regular 2'!C38="","",'Regular 2'!C38)</f>
        <v/>
      </c>
      <c r="C171" s="22" t="str">
        <f>IF('Regular 2'!G38="","",IF('Regular 2'!H38="CAPPED OUT",'Regular 2'!F38,IF(('Regular 2'!H38-('Regular 2'!F38))=0,"-",('Regular 2'!F38-('Regular 2'!H38)))))</f>
        <v/>
      </c>
      <c r="D171" s="146"/>
      <c r="E171" s="147"/>
    </row>
    <row r="172" spans="1:5" x14ac:dyDescent="0.2">
      <c r="A172" s="3" t="str">
        <f>IF('Regular 2'!A39="","",'Regular 2'!A39)</f>
        <v/>
      </c>
      <c r="B172" s="1" t="str">
        <f>IF('Regular 2'!C39="","",'Regular 2'!C39)</f>
        <v/>
      </c>
      <c r="C172" s="22" t="str">
        <f>IF('Regular 2'!G39="","",IF('Regular 2'!H39="CAPPED OUT",'Regular 2'!F39,IF(('Regular 2'!H39-('Regular 2'!F39))=0,"-",('Regular 2'!F39-('Regular 2'!H39)))))</f>
        <v/>
      </c>
      <c r="D172" s="146"/>
      <c r="E172" s="147"/>
    </row>
    <row r="173" spans="1:5" x14ac:dyDescent="0.2">
      <c r="A173" s="3" t="str">
        <f>IF('Regular 2'!A40="","",'Regular 2'!A40)</f>
        <v/>
      </c>
      <c r="B173" s="1" t="str">
        <f>IF('Regular 2'!C40="","",'Regular 2'!C40)</f>
        <v/>
      </c>
      <c r="C173" s="22" t="str">
        <f>IF('Regular 2'!G40="","",IF('Regular 2'!H40="CAPPED OUT",'Regular 2'!F40,IF(('Regular 2'!H40-('Regular 2'!F40))=0,"-",('Regular 2'!F40-('Regular 2'!H40)))))</f>
        <v/>
      </c>
      <c r="D173" s="146"/>
      <c r="E173" s="147"/>
    </row>
    <row r="174" spans="1:5" x14ac:dyDescent="0.2">
      <c r="A174" s="3" t="str">
        <f>IF('Regular 2'!A41="","",'Regular 2'!A41)</f>
        <v/>
      </c>
      <c r="B174" s="1" t="str">
        <f>IF('Regular 2'!C41="","",'Regular 2'!C41)</f>
        <v/>
      </c>
      <c r="C174" s="22" t="str">
        <f>IF('Regular 2'!G41="","",IF('Regular 2'!H41="CAPPED OUT",'Regular 2'!F41,IF(('Regular 2'!H41-('Regular 2'!F41))=0,"-",('Regular 2'!F41-('Regular 2'!H41)))))</f>
        <v/>
      </c>
      <c r="D174" s="146"/>
      <c r="E174" s="147"/>
    </row>
    <row r="175" spans="1:5" x14ac:dyDescent="0.2">
      <c r="A175" s="3" t="str">
        <f>IF('Regular 2'!A42="","",'Regular 2'!A42)</f>
        <v/>
      </c>
      <c r="B175" s="1" t="str">
        <f>IF('Regular 2'!C42="","",'Regular 2'!C42)</f>
        <v/>
      </c>
      <c r="C175" s="22" t="str">
        <f>IF('Regular 2'!G42="","",IF('Regular 2'!H42="CAPPED OUT",'Regular 2'!F42,IF(('Regular 2'!H42-('Regular 2'!F42))=0,"-",('Regular 2'!F42-('Regular 2'!H42)))))</f>
        <v/>
      </c>
      <c r="D175" s="146"/>
      <c r="E175" s="147"/>
    </row>
    <row r="176" spans="1:5" x14ac:dyDescent="0.2">
      <c r="A176" s="3" t="str">
        <f>IF('Regular 2'!A43="","",'Regular 2'!A43)</f>
        <v/>
      </c>
      <c r="B176" s="1" t="str">
        <f>IF('Regular 2'!C43="","",'Regular 2'!C43)</f>
        <v/>
      </c>
      <c r="C176" s="22" t="str">
        <f>IF('Regular 2'!G43="","",IF('Regular 2'!H43="CAPPED OUT",'Regular 2'!F43,IF(('Regular 2'!H43-('Regular 2'!F43))=0,"-",('Regular 2'!F43-('Regular 2'!H43)))))</f>
        <v/>
      </c>
      <c r="D176" s="146"/>
      <c r="E176" s="147"/>
    </row>
    <row r="177" spans="1:5" x14ac:dyDescent="0.2">
      <c r="A177" s="3" t="str">
        <f>IF('Regular 2'!A44="","",'Regular 2'!A44)</f>
        <v/>
      </c>
      <c r="B177" s="1" t="str">
        <f>IF('Regular 2'!C44="","",'Regular 2'!C44)</f>
        <v/>
      </c>
      <c r="C177" s="22" t="str">
        <f>IF('Regular 2'!G44="","",IF('Regular 2'!H44="CAPPED OUT",'Regular 2'!F44,IF(('Regular 2'!H44-('Regular 2'!F44))=0,"-",('Regular 2'!F44-('Regular 2'!H44)))))</f>
        <v/>
      </c>
      <c r="D177" s="146"/>
      <c r="E177" s="147"/>
    </row>
    <row r="178" spans="1:5" x14ac:dyDescent="0.2">
      <c r="A178" s="3" t="str">
        <f>IF('Regular 2'!A45="","",'Regular 2'!A45)</f>
        <v/>
      </c>
      <c r="B178" s="1" t="str">
        <f>IF('Regular 2'!C45="","",'Regular 2'!C45)</f>
        <v/>
      </c>
      <c r="C178" s="22" t="str">
        <f>IF('Regular 2'!G45="","",IF('Regular 2'!H45="CAPPED OUT",'Regular 2'!F45,IF(('Regular 2'!H45-('Regular 2'!F45))=0,"-",('Regular 2'!F45-('Regular 2'!H45)))))</f>
        <v/>
      </c>
      <c r="D178" s="146"/>
      <c r="E178" s="147"/>
    </row>
    <row r="179" spans="1:5" x14ac:dyDescent="0.2">
      <c r="A179" s="3" t="str">
        <f>IF('Regular 2'!A46="","",'Regular 2'!A46)</f>
        <v/>
      </c>
      <c r="B179" s="1" t="str">
        <f>IF('Regular 2'!C46="","",'Regular 2'!C46)</f>
        <v/>
      </c>
      <c r="C179" s="22" t="str">
        <f>IF('Regular 2'!G46="","",IF('Regular 2'!H46="CAPPED OUT",'Regular 2'!F46,IF(('Regular 2'!H46-('Regular 2'!F46))=0,"-",('Regular 2'!F46-('Regular 2'!H46)))))</f>
        <v/>
      </c>
      <c r="D179" s="146"/>
      <c r="E179" s="147"/>
    </row>
    <row r="180" spans="1:5" x14ac:dyDescent="0.2">
      <c r="A180" s="3" t="str">
        <f>IF('Regular 2'!A47="","",'Regular 2'!A47)</f>
        <v/>
      </c>
      <c r="B180" s="1" t="str">
        <f>IF('Regular 2'!C47="","",'Regular 2'!C47)</f>
        <v/>
      </c>
      <c r="C180" s="22" t="str">
        <f>IF('Regular 2'!G47="","",IF('Regular 2'!H47="CAPPED OUT",'Regular 2'!F47,IF(('Regular 2'!H47-('Regular 2'!F47))=0,"-",('Regular 2'!F47-('Regular 2'!H47)))))</f>
        <v/>
      </c>
      <c r="D180" s="146"/>
      <c r="E180" s="147"/>
    </row>
    <row r="181" spans="1:5" x14ac:dyDescent="0.2">
      <c r="A181" s="3" t="str">
        <f>IF('Regular 2'!A48="","",'Regular 2'!A48)</f>
        <v/>
      </c>
      <c r="B181" s="1" t="str">
        <f>IF('Regular 2'!C48="","",'Regular 2'!C48)</f>
        <v/>
      </c>
      <c r="C181" s="22" t="str">
        <f>IF('Regular 2'!G48="","",IF('Regular 2'!H48="CAPPED OUT",'Regular 2'!F48,IF(('Regular 2'!H48-('Regular 2'!F48))=0,"-",('Regular 2'!F48-('Regular 2'!H48)))))</f>
        <v/>
      </c>
      <c r="D181" s="146"/>
      <c r="E181" s="147"/>
    </row>
    <row r="182" spans="1:5" x14ac:dyDescent="0.2">
      <c r="A182" s="3" t="str">
        <f>IF('Regular 2'!A49="","",'Regular 2'!A49)</f>
        <v/>
      </c>
      <c r="B182" s="1" t="str">
        <f>IF('Regular 2'!C49="","",'Regular 2'!C49)</f>
        <v/>
      </c>
      <c r="C182" s="22" t="str">
        <f>IF('Regular 2'!G49="","",IF('Regular 2'!H49="CAPPED OUT",'Regular 2'!F49,IF(('Regular 2'!H49-('Regular 2'!F49))=0,"-",('Regular 2'!F49-('Regular 2'!H49)))))</f>
        <v/>
      </c>
      <c r="D182" s="146"/>
      <c r="E182" s="147"/>
    </row>
    <row r="183" spans="1:5" x14ac:dyDescent="0.2">
      <c r="A183" s="3" t="str">
        <f>IF('Regular 2'!A50="","",'Regular 2'!A50)</f>
        <v/>
      </c>
      <c r="B183" s="1" t="str">
        <f>IF('Regular 2'!C50="","",'Regular 2'!C50)</f>
        <v/>
      </c>
      <c r="C183" s="22" t="str">
        <f>IF('Regular 2'!G50="","",IF('Regular 2'!H50="CAPPED OUT",'Regular 2'!F50,IF(('Regular 2'!H50-('Regular 2'!F50))=0,"-",('Regular 2'!F50-('Regular 2'!H50)))))</f>
        <v/>
      </c>
      <c r="D183" s="146"/>
      <c r="E183" s="147"/>
    </row>
    <row r="184" spans="1:5" x14ac:dyDescent="0.2">
      <c r="A184" s="3" t="str">
        <f>IF('Regular 2'!A51="","",'Regular 2'!A51)</f>
        <v/>
      </c>
      <c r="B184" s="1" t="str">
        <f>IF('Regular 2'!C51="","",'Regular 2'!C51)</f>
        <v/>
      </c>
      <c r="C184" s="22" t="str">
        <f>IF('Regular 2'!G51="","",IF('Regular 2'!H51="CAPPED OUT",'Regular 2'!F51,IF(('Regular 2'!H51-('Regular 2'!F51))=0,"-",('Regular 2'!F51-('Regular 2'!H51)))))</f>
        <v/>
      </c>
      <c r="D184" s="146"/>
      <c r="E184" s="147"/>
    </row>
    <row r="185" spans="1:5" x14ac:dyDescent="0.2">
      <c r="A185" s="3" t="str">
        <f>IF('Regular 2'!A52="","",'Regular 2'!A52)</f>
        <v/>
      </c>
      <c r="B185" s="1" t="str">
        <f>IF('Regular 2'!C52="","",'Regular 2'!C52)</f>
        <v/>
      </c>
      <c r="C185" s="22" t="str">
        <f>IF('Regular 2'!G52="","",IF('Regular 2'!H52="CAPPED OUT",'Regular 2'!F52,IF(('Regular 2'!H52-('Regular 2'!F52))=0,"-",('Regular 2'!F52-('Regular 2'!H52)))))</f>
        <v/>
      </c>
      <c r="D185" s="146"/>
      <c r="E185" s="147"/>
    </row>
    <row r="186" spans="1:5" x14ac:dyDescent="0.2">
      <c r="A186" s="3" t="str">
        <f>IF('Regular 2'!A53="","",'Regular 2'!A53)</f>
        <v/>
      </c>
      <c r="B186" s="1" t="str">
        <f>IF('Regular 2'!C53="","",'Regular 2'!C53)</f>
        <v/>
      </c>
      <c r="C186" s="22" t="str">
        <f>IF('Regular 2'!G53="","",IF('Regular 2'!H53="CAPPED OUT",'Regular 2'!F53,IF(('Regular 2'!H53-('Regular 2'!F53))=0,"-",('Regular 2'!F53-('Regular 2'!H53)))))</f>
        <v/>
      </c>
      <c r="D186" s="146"/>
      <c r="E186" s="147"/>
    </row>
    <row r="187" spans="1:5" x14ac:dyDescent="0.2">
      <c r="A187" s="3" t="str">
        <f>IF('Regular 2'!A54="","",'Regular 2'!A54)</f>
        <v/>
      </c>
      <c r="B187" s="1" t="str">
        <f>IF('Regular 2'!C54="","",'Regular 2'!C54)</f>
        <v/>
      </c>
      <c r="C187" s="22" t="str">
        <f>IF('Regular 2'!G54="","",IF('Regular 2'!H54="CAPPED OUT",'Regular 2'!F54,IF(('Regular 2'!H54-('Regular 2'!F54))=0,"-",('Regular 2'!F54-('Regular 2'!H54)))))</f>
        <v/>
      </c>
      <c r="D187" s="146"/>
      <c r="E187" s="147"/>
    </row>
    <row r="188" spans="1:5" x14ac:dyDescent="0.2">
      <c r="A188" s="3" t="str">
        <f>IF('Regular 2'!A55="","",'Regular 2'!A55)</f>
        <v/>
      </c>
      <c r="B188" s="1" t="str">
        <f>IF('Regular 2'!C55="","",'Regular 2'!C55)</f>
        <v/>
      </c>
      <c r="C188" s="22" t="str">
        <f>IF('Regular 2'!G55="","",IF('Regular 2'!H55="CAPPED OUT",'Regular 2'!F55,IF(('Regular 2'!H55-('Regular 2'!F55))=0,"-",('Regular 2'!F55-('Regular 2'!H55)))))</f>
        <v/>
      </c>
      <c r="D188" s="146"/>
      <c r="E188" s="147"/>
    </row>
    <row r="189" spans="1:5" x14ac:dyDescent="0.2">
      <c r="A189" s="3" t="str">
        <f>IF('Regular 2'!A56="","",'Regular 2'!A56)</f>
        <v/>
      </c>
      <c r="B189" s="1" t="str">
        <f>IF('Regular 2'!C56="","",'Regular 2'!C56)</f>
        <v/>
      </c>
      <c r="C189" s="22" t="str">
        <f>IF('Regular 2'!G56="","",IF('Regular 2'!H56="CAPPED OUT",'Regular 2'!F56,IF(('Regular 2'!H56-('Regular 2'!F56))=0,"-",('Regular 2'!F56-('Regular 2'!H56)))))</f>
        <v/>
      </c>
      <c r="D189" s="146"/>
      <c r="E189" s="147"/>
    </row>
    <row r="190" spans="1:5" x14ac:dyDescent="0.2">
      <c r="A190" s="3" t="str">
        <f>IF('Regular 2'!A57="","",'Regular 2'!A57)</f>
        <v/>
      </c>
      <c r="B190" s="1" t="str">
        <f>IF('Regular 2'!C57="","",'Regular 2'!C57)</f>
        <v/>
      </c>
      <c r="C190" s="22" t="str">
        <f>IF('Regular 2'!G57="","",IF('Regular 2'!H57="CAPPED OUT",'Regular 2'!F57,IF(('Regular 2'!H57-('Regular 2'!F57))=0,"-",('Regular 2'!F57-('Regular 2'!H57)))))</f>
        <v/>
      </c>
      <c r="D190" s="146"/>
      <c r="E190" s="147"/>
    </row>
    <row r="191" spans="1:5" x14ac:dyDescent="0.2">
      <c r="A191" s="3" t="str">
        <f>IF('Regular 2'!A58="","",'Regular 2'!A58)</f>
        <v/>
      </c>
      <c r="B191" s="1" t="str">
        <f>IF('Regular 2'!C58="","",'Regular 2'!C58)</f>
        <v/>
      </c>
      <c r="C191" s="22" t="str">
        <f>IF('Regular 2'!G58="","",IF('Regular 2'!H58="CAPPED OUT",'Regular 2'!F58,IF(('Regular 2'!H58-('Regular 2'!F58))=0,"-",('Regular 2'!F58-('Regular 2'!H58)))))</f>
        <v/>
      </c>
      <c r="D191" s="146"/>
      <c r="E191" s="147"/>
    </row>
    <row r="192" spans="1:5" x14ac:dyDescent="0.2">
      <c r="A192" s="3" t="str">
        <f>IF('Regular 2'!A59="","",'Regular 2'!A59)</f>
        <v/>
      </c>
      <c r="B192" s="1" t="str">
        <f>IF('Regular 2'!C59="","",'Regular 2'!C59)</f>
        <v/>
      </c>
      <c r="C192" s="22" t="str">
        <f>IF('Regular 2'!G59="","",IF('Regular 2'!H59="CAPPED OUT",'Regular 2'!F59,IF(('Regular 2'!H59-('Regular 2'!F59))=0,"-",('Regular 2'!F59-('Regular 2'!H59)))))</f>
        <v/>
      </c>
      <c r="D192" s="146"/>
      <c r="E192" s="147"/>
    </row>
    <row r="193" spans="1:5" x14ac:dyDescent="0.2">
      <c r="A193" s="3" t="str">
        <f>IF('Regular 2'!A60="","",'Regular 2'!A60)</f>
        <v/>
      </c>
      <c r="B193" s="1" t="str">
        <f>IF('Regular 2'!C60="","",'Regular 2'!C60)</f>
        <v/>
      </c>
      <c r="C193" s="22" t="str">
        <f>IF('Regular 2'!G60="","",IF('Regular 2'!H60="CAPPED OUT",'Regular 2'!F60,IF(('Regular 2'!H60-('Regular 2'!F60))=0,"-",('Regular 2'!F60-('Regular 2'!H60)))))</f>
        <v/>
      </c>
      <c r="D193" s="146"/>
      <c r="E193" s="147"/>
    </row>
    <row r="194" spans="1:5" x14ac:dyDescent="0.2">
      <c r="A194" s="3" t="str">
        <f>IF('Regular 2'!A61="","",'Regular 2'!A61)</f>
        <v/>
      </c>
      <c r="B194" s="1" t="str">
        <f>IF('Regular 2'!C61="","",'Regular 2'!C61)</f>
        <v/>
      </c>
      <c r="C194" s="22" t="str">
        <f>IF('Regular 2'!G61="","",IF('Regular 2'!H61="CAPPED OUT",'Regular 2'!F61,IF(('Regular 2'!H61-('Regular 2'!F61))=0,"-",('Regular 2'!F61-('Regular 2'!H61)))))</f>
        <v/>
      </c>
      <c r="D194" s="146"/>
      <c r="E194" s="147"/>
    </row>
    <row r="195" spans="1:5" x14ac:dyDescent="0.2">
      <c r="A195" s="3" t="str">
        <f>IF('Regular 2'!A62="","",'Regular 2'!A62)</f>
        <v/>
      </c>
      <c r="B195" s="1" t="str">
        <f>IF('Regular 2'!C62="","",'Regular 2'!C62)</f>
        <v/>
      </c>
      <c r="C195" s="22" t="str">
        <f>IF('Regular 2'!G62="","",IF('Regular 2'!H62="CAPPED OUT",'Regular 2'!F62,IF(('Regular 2'!H62-('Regular 2'!F62))=0,"-",('Regular 2'!F62-('Regular 2'!H62)))))</f>
        <v/>
      </c>
      <c r="D195" s="146"/>
      <c r="E195" s="147"/>
    </row>
    <row r="196" spans="1:5" x14ac:dyDescent="0.2">
      <c r="A196" s="3" t="str">
        <f>IF('Regular 2'!A63="","",'Regular 2'!A63)</f>
        <v/>
      </c>
      <c r="B196" s="1" t="str">
        <f>IF('Regular 2'!C63="","",'Regular 2'!C63)</f>
        <v/>
      </c>
      <c r="C196" s="22" t="str">
        <f>IF('Regular 2'!G63="","",IF('Regular 2'!H63="CAPPED OUT",'Regular 2'!F63,IF(('Regular 2'!H63-('Regular 2'!F63))=0,"-",('Regular 2'!F63-('Regular 2'!H63)))))</f>
        <v/>
      </c>
      <c r="D196" s="146"/>
      <c r="E196" s="147"/>
    </row>
    <row r="197" spans="1:5" x14ac:dyDescent="0.2">
      <c r="A197" s="3" t="str">
        <f>IF('Regular 2'!A64="","",'Regular 2'!A64)</f>
        <v/>
      </c>
      <c r="B197" s="1" t="str">
        <f>IF('Regular 2'!C64="","",'Regular 2'!C64)</f>
        <v/>
      </c>
      <c r="C197" s="22" t="str">
        <f>IF('Regular 2'!G64="","",IF('Regular 2'!H64="CAPPED OUT",'Regular 2'!F64,IF(('Regular 2'!H64-('Regular 2'!F64))=0,"-",('Regular 2'!F64-('Regular 2'!H64)))))</f>
        <v/>
      </c>
      <c r="D197" s="146"/>
      <c r="E197" s="147"/>
    </row>
    <row r="198" spans="1:5" x14ac:dyDescent="0.2">
      <c r="A198" s="3" t="str">
        <f>IF('Regular 2'!A65="","",'Regular 2'!A65)</f>
        <v/>
      </c>
      <c r="B198" s="1" t="str">
        <f>IF('Regular 2'!C65="","",'Regular 2'!C65)</f>
        <v/>
      </c>
      <c r="C198" s="22" t="str">
        <f>IF('Regular 2'!G65="","",IF('Regular 2'!H65="CAPPED OUT",'Regular 2'!F65,IF(('Regular 2'!H65-('Regular 2'!F65))=0,"-",('Regular 2'!F65-('Regular 2'!H65)))))</f>
        <v/>
      </c>
      <c r="D198" s="146"/>
      <c r="E198" s="147"/>
    </row>
    <row r="199" spans="1:5" x14ac:dyDescent="0.2">
      <c r="A199" s="3" t="str">
        <f>IF('Regular 2'!A66="","",'Regular 2'!A66)</f>
        <v/>
      </c>
      <c r="B199" s="1" t="str">
        <f>IF('Regular 2'!C66="","",'Regular 2'!C66)</f>
        <v/>
      </c>
      <c r="C199" s="22" t="str">
        <f>IF('Regular 2'!G66="","",IF('Regular 2'!H66="CAPPED OUT",'Regular 2'!F66,IF(('Regular 2'!H66-('Regular 2'!F66))=0,"-",('Regular 2'!F66-('Regular 2'!H66)))))</f>
        <v/>
      </c>
      <c r="D199" s="146"/>
      <c r="E199" s="147"/>
    </row>
    <row r="200" spans="1:5" x14ac:dyDescent="0.2">
      <c r="A200" s="3" t="str">
        <f>IF('Regular 2'!A67="","",'Regular 2'!A67)</f>
        <v/>
      </c>
      <c r="B200" s="1" t="str">
        <f>IF('Regular 2'!C67="","",'Regular 2'!C67)</f>
        <v/>
      </c>
      <c r="C200" s="22" t="str">
        <f>IF('Regular 2'!G67="","",IF('Regular 2'!H67="CAPPED OUT",'Regular 2'!F67,IF(('Regular 2'!H67-('Regular 2'!F67))=0,"-",('Regular 2'!F67-('Regular 2'!H67)))))</f>
        <v/>
      </c>
      <c r="D200" s="146"/>
      <c r="E200" s="147"/>
    </row>
    <row r="201" spans="1:5" x14ac:dyDescent="0.2">
      <c r="A201" s="3" t="str">
        <f>IF('Regular 2'!A68="","",'Regular 2'!A68)</f>
        <v/>
      </c>
      <c r="B201" s="1" t="str">
        <f>IF('Regular 2'!C68="","",'Regular 2'!C68)</f>
        <v/>
      </c>
      <c r="C201" s="22" t="str">
        <f>IF('Regular 2'!G68="","",IF('Regular 2'!H68="CAPPED OUT",'Regular 2'!F68,IF(('Regular 2'!H68-('Regular 2'!F68))=0,"-",('Regular 2'!F68-('Regular 2'!H68)))))</f>
        <v/>
      </c>
      <c r="D201" s="146"/>
      <c r="E201" s="147"/>
    </row>
    <row r="202" spans="1:5" x14ac:dyDescent="0.2">
      <c r="A202" s="3" t="str">
        <f>IF('Regular 2'!A69="","",'Regular 2'!A69)</f>
        <v/>
      </c>
      <c r="B202" s="1" t="str">
        <f>IF('Regular 2'!C69="","",'Regular 2'!C69)</f>
        <v/>
      </c>
      <c r="C202" s="22" t="str">
        <f>IF('Regular 2'!G69="","",IF('Regular 2'!H69="CAPPED OUT",'Regular 2'!F69,IF(('Regular 2'!H69-('Regular 2'!F69))=0,"-",('Regular 2'!F69-('Regular 2'!H69)))))</f>
        <v/>
      </c>
      <c r="D202" s="146"/>
      <c r="E202" s="147"/>
    </row>
    <row r="203" spans="1:5" x14ac:dyDescent="0.2">
      <c r="A203" s="3" t="str">
        <f>IF('Regular 2'!A70="","",'Regular 2'!A70)</f>
        <v/>
      </c>
      <c r="B203" s="1" t="str">
        <f>IF('Regular 2'!C70="","",'Regular 2'!C70)</f>
        <v/>
      </c>
      <c r="C203" s="22" t="str">
        <f>IF('Regular 2'!G70="","",IF('Regular 2'!H70="CAPPED OUT",'Regular 2'!F70,IF(('Regular 2'!H70-('Regular 2'!F70))=0,"-",('Regular 2'!F70-('Regular 2'!H70)))))</f>
        <v/>
      </c>
      <c r="D203" s="146"/>
      <c r="E203" s="147"/>
    </row>
    <row r="204" spans="1:5" x14ac:dyDescent="0.2">
      <c r="A204" s="3" t="str">
        <f>IF('Regular 2'!A71="","",'Regular 2'!A71)</f>
        <v/>
      </c>
      <c r="B204" s="1" t="str">
        <f>IF('Regular 2'!C71="","",'Regular 2'!C71)</f>
        <v/>
      </c>
      <c r="C204" s="22" t="str">
        <f>IF('Regular 2'!G71="","",IF('Regular 2'!H71="CAPPED OUT",'Regular 2'!F71,IF(('Regular 2'!H71-('Regular 2'!F71))=0,"-",('Regular 2'!F71-('Regular 2'!H71)))))</f>
        <v/>
      </c>
      <c r="D204" s="146"/>
      <c r="E204" s="147"/>
    </row>
    <row r="205" spans="1:5" x14ac:dyDescent="0.2">
      <c r="A205" s="3" t="str">
        <f>IF('Regular 2'!A72="","",'Regular 2'!A72)</f>
        <v/>
      </c>
      <c r="B205" s="1" t="str">
        <f>IF('Regular 2'!C72="","",'Regular 2'!C72)</f>
        <v/>
      </c>
      <c r="C205" s="22" t="str">
        <f>IF('Regular 2'!G72="","",IF('Regular 2'!H72="CAPPED OUT",'Regular 2'!F72,IF(('Regular 2'!H72-('Regular 2'!F72))=0,"-",('Regular 2'!F72-('Regular 2'!H72)))))</f>
        <v/>
      </c>
      <c r="D205" s="146"/>
      <c r="E205" s="147"/>
    </row>
    <row r="206" spans="1:5" x14ac:dyDescent="0.2">
      <c r="A206" s="3" t="str">
        <f>IF('Regular 2'!A73="","",'Regular 2'!A73)</f>
        <v/>
      </c>
      <c r="B206" s="1" t="str">
        <f>IF('Regular 2'!C73="","",'Regular 2'!C73)</f>
        <v/>
      </c>
      <c r="C206" s="22" t="str">
        <f>IF('Regular 2'!G73="","",IF('Regular 2'!H73="CAPPED OUT",'Regular 2'!F73,IF(('Regular 2'!H73-('Regular 2'!F73))=0,"-",('Regular 2'!F73-('Regular 2'!H73)))))</f>
        <v/>
      </c>
      <c r="D206" s="146"/>
      <c r="E206" s="147"/>
    </row>
    <row r="207" spans="1:5" x14ac:dyDescent="0.2">
      <c r="A207" s="3" t="str">
        <f>IF('Regular 2'!A74="","",'Regular 2'!A74)</f>
        <v/>
      </c>
      <c r="B207" s="1" t="str">
        <f>IF('Regular 2'!C74="","",'Regular 2'!C74)</f>
        <v/>
      </c>
      <c r="C207" s="22" t="str">
        <f>IF('Regular 2'!G74="","",IF('Regular 2'!H74="CAPPED OUT",'Regular 2'!F74,IF(('Regular 2'!H74-('Regular 2'!F74))=0,"-",('Regular 2'!F74-('Regular 2'!H74)))))</f>
        <v/>
      </c>
      <c r="D207" s="146"/>
      <c r="E207" s="147"/>
    </row>
    <row r="208" spans="1:5" x14ac:dyDescent="0.2">
      <c r="A208" s="3" t="str">
        <f>IF('Regular 2'!A75="","",'Regular 2'!A75)</f>
        <v/>
      </c>
      <c r="B208" s="1" t="str">
        <f>IF('Regular 2'!C75="","",'Regular 2'!C75)</f>
        <v/>
      </c>
      <c r="C208" s="22" t="str">
        <f>IF('Regular 2'!G75="","",IF('Regular 2'!H75="CAPPED OUT",'Regular 2'!F75,IF(('Regular 2'!H75-('Regular 2'!F75))=0,"-",('Regular 2'!F75-('Regular 2'!H75)))))</f>
        <v/>
      </c>
      <c r="D208" s="146"/>
      <c r="E208" s="147"/>
    </row>
    <row r="209" spans="1:5" x14ac:dyDescent="0.2">
      <c r="A209" s="3" t="str">
        <f>IF('Regular 2'!A76="","",'Regular 2'!A76)</f>
        <v/>
      </c>
      <c r="B209" s="1" t="str">
        <f>IF('Regular 2'!C76="","",'Regular 2'!C76)</f>
        <v/>
      </c>
      <c r="C209" s="22" t="str">
        <f>IF('Regular 2'!G76="","",IF('Regular 2'!H76="CAPPED OUT",'Regular 2'!F76,IF(('Regular 2'!H76-('Regular 2'!F76))=0,"-",('Regular 2'!F76-('Regular 2'!H76)))))</f>
        <v/>
      </c>
      <c r="D209" s="146"/>
      <c r="E209" s="147"/>
    </row>
    <row r="210" spans="1:5" ht="25" hidden="1" customHeight="1" x14ac:dyDescent="0.2">
      <c r="A210" s="148"/>
      <c r="B210" s="232" t="s">
        <v>324</v>
      </c>
      <c r="C210" s="232"/>
      <c r="D210" s="232"/>
      <c r="E210" s="232"/>
    </row>
    <row r="211" spans="1:5" hidden="1" x14ac:dyDescent="0.2">
      <c r="A211" s="3" t="str">
        <f>IF('Regular 2'!A78="","",'Regular 2'!A78)</f>
        <v/>
      </c>
      <c r="B211" s="1" t="str">
        <f>IF('Regular 2'!C78="","",'Regular 2'!C78)</f>
        <v/>
      </c>
      <c r="C211" s="22" t="e">
        <f>IF(#REF!="","",IF(#REF!="CAPPED OUT",#REF!,IF((#REF!-(#REF!))=0,"-",(#REF!-(#REF!)))))</f>
        <v>#REF!</v>
      </c>
      <c r="D211" s="146"/>
      <c r="E211" s="147"/>
    </row>
    <row r="212" spans="1:5" hidden="1" x14ac:dyDescent="0.2">
      <c r="C212" s="22" t="e">
        <f>IF(#REF!="","",IF(#REF!="CAPPED OUT",#REF!,IF((#REF!-(#REF!))=0,"-",(#REF!-(#REF!)))))</f>
        <v>#REF!</v>
      </c>
      <c r="D212" s="146"/>
      <c r="E212" s="147"/>
    </row>
    <row r="213" spans="1:5" hidden="1" x14ac:dyDescent="0.2">
      <c r="C213" s="22" t="e">
        <f>IF(#REF!="","",IF(#REF!="CAPPED OUT",#REF!,IF((#REF!-(#REF!))=0,"-",(#REF!-(#REF!)))))</f>
        <v>#REF!</v>
      </c>
      <c r="D213" s="146"/>
      <c r="E213" s="147"/>
    </row>
    <row r="214" spans="1:5" hidden="1" x14ac:dyDescent="0.2">
      <c r="C214" s="22" t="e">
        <f>IF(#REF!="","",IF(#REF!="CAPPED OUT",#REF!,IF((#REF!-(#REF!))=0,"-",(#REF!-(#REF!)))))</f>
        <v>#REF!</v>
      </c>
      <c r="D214" s="146"/>
      <c r="E214" s="147"/>
    </row>
    <row r="215" spans="1:5" hidden="1" x14ac:dyDescent="0.2">
      <c r="C215" s="22" t="e">
        <f>IF(#REF!="","",IF(#REF!="CAPPED OUT",#REF!,IF((#REF!-(#REF!))=0,"-",(#REF!-(#REF!)))))</f>
        <v>#REF!</v>
      </c>
      <c r="D215" s="146"/>
      <c r="E215" s="147"/>
    </row>
    <row r="216" spans="1:5" hidden="1" x14ac:dyDescent="0.2">
      <c r="C216" s="22" t="e">
        <f>IF(#REF!="","",IF(#REF!="CAPPED OUT",#REF!,IF((#REF!-(#REF!))=0,"-",(#REF!-(#REF!)))))</f>
        <v>#REF!</v>
      </c>
      <c r="D216" s="146"/>
      <c r="E216" s="147"/>
    </row>
    <row r="217" spans="1:5" hidden="1" x14ac:dyDescent="0.2">
      <c r="C217" s="22" t="e">
        <f>IF(#REF!="","",IF(#REF!="CAPPED OUT",#REF!,IF((#REF!-(#REF!))=0,"-",(#REF!-(#REF!)))))</f>
        <v>#REF!</v>
      </c>
      <c r="D217" s="146"/>
      <c r="E217" s="147"/>
    </row>
    <row r="218" spans="1:5" hidden="1" x14ac:dyDescent="0.2">
      <c r="C218" s="22" t="e">
        <f>IF(#REF!="","",IF(#REF!="CAPPED OUT",#REF!,IF((#REF!-(#REF!))=0,"-",(#REF!-(#REF!)))))</f>
        <v>#REF!</v>
      </c>
      <c r="D218" s="146"/>
      <c r="E218" s="147"/>
    </row>
    <row r="219" spans="1:5" hidden="1" x14ac:dyDescent="0.2">
      <c r="C219" s="22" t="e">
        <f>IF(#REF!="","",IF(#REF!="CAPPED OUT",#REF!,IF((#REF!-(#REF!))=0,"-",(#REF!-(#REF!)))))</f>
        <v>#REF!</v>
      </c>
      <c r="D219" s="146"/>
      <c r="E219" s="147"/>
    </row>
    <row r="220" spans="1:5" hidden="1" x14ac:dyDescent="0.2">
      <c r="C220" s="22" t="e">
        <f>IF(#REF!="","",IF(#REF!="CAPPED OUT",#REF!,IF((#REF!-(#REF!))=0,"-",(#REF!-(#REF!)))))</f>
        <v>#REF!</v>
      </c>
      <c r="D220" s="146"/>
      <c r="E220" s="147"/>
    </row>
    <row r="221" spans="1:5" hidden="1" x14ac:dyDescent="0.2">
      <c r="C221" s="22" t="e">
        <f>IF(#REF!="","",IF(#REF!="CAPPED OUT",#REF!,IF((#REF!-(#REF!))=0,"-",(#REF!-(#REF!)))))</f>
        <v>#REF!</v>
      </c>
      <c r="D221" s="146"/>
      <c r="E221" s="147"/>
    </row>
    <row r="222" spans="1:5" hidden="1" x14ac:dyDescent="0.2">
      <c r="C222" s="22" t="e">
        <f>IF(#REF!="","",IF(#REF!="CAPPED OUT",#REF!,IF((#REF!-(#REF!))=0,"-",(#REF!-(#REF!)))))</f>
        <v>#REF!</v>
      </c>
      <c r="D222" s="146"/>
      <c r="E222" s="147"/>
    </row>
    <row r="223" spans="1:5" hidden="1" x14ac:dyDescent="0.2">
      <c r="C223" s="22" t="e">
        <f>IF(#REF!="","",IF(#REF!="CAPPED OUT",#REF!,IF((#REF!-(#REF!))=0,"-",(#REF!-(#REF!)))))</f>
        <v>#REF!</v>
      </c>
      <c r="D223" s="146"/>
      <c r="E223" s="147"/>
    </row>
    <row r="224" spans="1:5" hidden="1" x14ac:dyDescent="0.2">
      <c r="C224" s="22" t="e">
        <f>IF(#REF!="","",IF(#REF!="CAPPED OUT",#REF!,IF((#REF!-(#REF!))=0,"-",(#REF!-(#REF!)))))</f>
        <v>#REF!</v>
      </c>
      <c r="D224" s="146"/>
      <c r="E224" s="147"/>
    </row>
    <row r="225" spans="3:5" hidden="1" x14ac:dyDescent="0.2">
      <c r="C225" s="22" t="e">
        <f>IF(#REF!="","",IF(#REF!="CAPPED OUT",#REF!,IF((#REF!-(#REF!))=0,"-",(#REF!-(#REF!)))))</f>
        <v>#REF!</v>
      </c>
      <c r="D225" s="146"/>
      <c r="E225" s="147"/>
    </row>
    <row r="226" spans="3:5" hidden="1" x14ac:dyDescent="0.2">
      <c r="C226" s="22" t="e">
        <f>IF(#REF!="","",IF(#REF!="CAPPED OUT",#REF!,IF((#REF!-(#REF!))=0,"-",(#REF!-(#REF!)))))</f>
        <v>#REF!</v>
      </c>
      <c r="D226" s="146"/>
      <c r="E226" s="147"/>
    </row>
    <row r="227" spans="3:5" hidden="1" x14ac:dyDescent="0.2">
      <c r="C227" s="22" t="e">
        <f>IF(#REF!="","",IF(#REF!="CAPPED OUT",#REF!,IF((#REF!-(#REF!))=0,"-",(#REF!-(#REF!)))))</f>
        <v>#REF!</v>
      </c>
      <c r="D227" s="146"/>
      <c r="E227" s="147"/>
    </row>
    <row r="228" spans="3:5" hidden="1" x14ac:dyDescent="0.2">
      <c r="C228" s="22" t="e">
        <f>IF(#REF!="","",IF(#REF!="CAPPED OUT",#REF!,IF((#REF!-(#REF!))=0,"-",(#REF!-(#REF!)))))</f>
        <v>#REF!</v>
      </c>
      <c r="D228" s="146"/>
      <c r="E228" s="147"/>
    </row>
    <row r="229" spans="3:5" hidden="1" x14ac:dyDescent="0.2">
      <c r="C229" s="22" t="e">
        <f>IF(#REF!="","",IF(#REF!="CAPPED OUT",#REF!,IF((#REF!-(#REF!))=0,"-",(#REF!-(#REF!)))))</f>
        <v>#REF!</v>
      </c>
      <c r="D229" s="146"/>
      <c r="E229" s="147"/>
    </row>
    <row r="230" spans="3:5" hidden="1" x14ac:dyDescent="0.2">
      <c r="C230" s="22" t="e">
        <f>IF(#REF!="","",IF(#REF!="CAPPED OUT",#REF!,IF((#REF!-(#REF!))=0,"-",(#REF!-(#REF!)))))</f>
        <v>#REF!</v>
      </c>
      <c r="D230" s="146"/>
      <c r="E230" s="147"/>
    </row>
    <row r="231" spans="3:5" hidden="1" x14ac:dyDescent="0.2">
      <c r="C231" s="22" t="e">
        <f>IF(#REF!="","",IF(#REF!="CAPPED OUT",#REF!,IF((#REF!-(#REF!))=0,"-",(#REF!-(#REF!)))))</f>
        <v>#REF!</v>
      </c>
      <c r="D231" s="146"/>
      <c r="E231" s="147"/>
    </row>
    <row r="232" spans="3:5" hidden="1" x14ac:dyDescent="0.2">
      <c r="C232" s="22" t="e">
        <f>IF(#REF!="","",IF(#REF!="CAPPED OUT",#REF!,IF((#REF!-(#REF!))=0,"-",(#REF!-(#REF!)))))</f>
        <v>#REF!</v>
      </c>
      <c r="D232" s="146"/>
      <c r="E232" s="147"/>
    </row>
    <row r="233" spans="3:5" hidden="1" x14ac:dyDescent="0.2">
      <c r="C233" s="22" t="e">
        <f>IF(#REF!="","",IF(#REF!="CAPPED OUT",#REF!,IF((#REF!-(#REF!))=0,"-",(#REF!-(#REF!)))))</f>
        <v>#REF!</v>
      </c>
      <c r="D233" s="146"/>
      <c r="E233" s="147"/>
    </row>
    <row r="234" spans="3:5" hidden="1" x14ac:dyDescent="0.2">
      <c r="C234" s="22" t="e">
        <f>IF(#REF!="","",IF(#REF!="CAPPED OUT",#REF!,IF((#REF!-(#REF!))=0,"-",(#REF!-(#REF!)))))</f>
        <v>#REF!</v>
      </c>
      <c r="D234" s="146"/>
      <c r="E234" s="147"/>
    </row>
    <row r="235" spans="3:5" hidden="1" x14ac:dyDescent="0.2">
      <c r="C235" s="22" t="e">
        <f>IF(#REF!="","",IF(#REF!="CAPPED OUT",#REF!,IF((#REF!-(#REF!))=0,"-",(#REF!-(#REF!)))))</f>
        <v>#REF!</v>
      </c>
      <c r="D235" s="146"/>
      <c r="E235" s="147"/>
    </row>
    <row r="236" spans="3:5" hidden="1" x14ac:dyDescent="0.2">
      <c r="C236" s="22" t="e">
        <f>IF(#REF!="","",IF(#REF!="CAPPED OUT",#REF!,IF((#REF!-(#REF!))=0,"-",(#REF!-(#REF!)))))</f>
        <v>#REF!</v>
      </c>
      <c r="D236" s="146"/>
      <c r="E236" s="147"/>
    </row>
    <row r="237" spans="3:5" hidden="1" x14ac:dyDescent="0.2">
      <c r="C237" s="22" t="e">
        <f>IF(#REF!="","",IF(#REF!="CAPPED OUT",#REF!,IF((#REF!-(#REF!))=0,"-",(#REF!-(#REF!)))))</f>
        <v>#REF!</v>
      </c>
      <c r="D237" s="146"/>
      <c r="E237" s="147"/>
    </row>
    <row r="238" spans="3:5" hidden="1" x14ac:dyDescent="0.2">
      <c r="C238" s="22" t="e">
        <f>IF(#REF!="","",IF(#REF!="CAPPED OUT",#REF!,IF((#REF!-(#REF!))=0,"-",(#REF!-(#REF!)))))</f>
        <v>#REF!</v>
      </c>
      <c r="D238" s="146"/>
      <c r="E238" s="147"/>
    </row>
    <row r="239" spans="3:5" hidden="1" x14ac:dyDescent="0.2">
      <c r="C239" s="22" t="e">
        <f>IF(#REF!="","",IF(#REF!="CAPPED OUT",#REF!,IF((#REF!-(#REF!))=0,"-",(#REF!-(#REF!)))))</f>
        <v>#REF!</v>
      </c>
      <c r="D239" s="146"/>
      <c r="E239" s="147"/>
    </row>
    <row r="240" spans="3:5" hidden="1" x14ac:dyDescent="0.2">
      <c r="C240" s="22" t="e">
        <f>IF(#REF!="","",IF(#REF!="CAPPED OUT",#REF!,IF((#REF!-(#REF!))=0,"-",(#REF!-(#REF!)))))</f>
        <v>#REF!</v>
      </c>
      <c r="D240" s="146"/>
      <c r="E240" s="147"/>
    </row>
    <row r="241" spans="3:5" hidden="1" x14ac:dyDescent="0.2">
      <c r="C241" s="22" t="e">
        <f>IF(#REF!="","",IF(#REF!="CAPPED OUT",#REF!,IF((#REF!-(#REF!))=0,"-",(#REF!-(#REF!)))))</f>
        <v>#REF!</v>
      </c>
      <c r="D241" s="146"/>
      <c r="E241" s="147"/>
    </row>
    <row r="242" spans="3:5" hidden="1" x14ac:dyDescent="0.2">
      <c r="C242" s="22" t="e">
        <f>IF(#REF!="","",IF(#REF!="CAPPED OUT",#REF!,IF((#REF!-(#REF!))=0,"-",(#REF!-(#REF!)))))</f>
        <v>#REF!</v>
      </c>
      <c r="D242" s="146"/>
      <c r="E242" s="147"/>
    </row>
    <row r="243" spans="3:5" hidden="1" x14ac:dyDescent="0.2">
      <c r="C243" s="22" t="e">
        <f>IF(#REF!="","",IF(#REF!="CAPPED OUT",#REF!,IF((#REF!-(#REF!))=0,"-",(#REF!-(#REF!)))))</f>
        <v>#REF!</v>
      </c>
      <c r="D243" s="146"/>
      <c r="E243" s="147"/>
    </row>
    <row r="244" spans="3:5" hidden="1" x14ac:dyDescent="0.2">
      <c r="C244" s="22" t="e">
        <f>IF(#REF!="","",IF(#REF!="CAPPED OUT",#REF!,IF((#REF!-(#REF!))=0,"-",(#REF!-(#REF!)))))</f>
        <v>#REF!</v>
      </c>
      <c r="D244" s="146"/>
      <c r="E244" s="147"/>
    </row>
    <row r="245" spans="3:5" hidden="1" x14ac:dyDescent="0.2">
      <c r="C245" s="22" t="e">
        <f>IF(#REF!="","",IF(#REF!="CAPPED OUT",#REF!,IF((#REF!-(#REF!))=0,"-",(#REF!-(#REF!)))))</f>
        <v>#REF!</v>
      </c>
      <c r="D245" s="146"/>
      <c r="E245" s="147"/>
    </row>
    <row r="246" spans="3:5" hidden="1" x14ac:dyDescent="0.2">
      <c r="C246" s="22" t="e">
        <f>IF(#REF!="","",IF(#REF!="CAPPED OUT",#REF!,IF((#REF!-(#REF!))=0,"-",(#REF!-(#REF!)))))</f>
        <v>#REF!</v>
      </c>
      <c r="D246" s="146"/>
      <c r="E246" s="147"/>
    </row>
    <row r="247" spans="3:5" hidden="1" x14ac:dyDescent="0.2">
      <c r="C247" s="22" t="e">
        <f>IF(#REF!="","",IF(#REF!="CAPPED OUT",#REF!,IF((#REF!-(#REF!))=0,"-",(#REF!-(#REF!)))))</f>
        <v>#REF!</v>
      </c>
      <c r="D247" s="146"/>
      <c r="E247" s="147"/>
    </row>
    <row r="248" spans="3:5" hidden="1" x14ac:dyDescent="0.2">
      <c r="C248" s="22" t="e">
        <f>IF(#REF!="","",IF(#REF!="CAPPED OUT",#REF!,IF((#REF!-(#REF!))=0,"-",(#REF!-(#REF!)))))</f>
        <v>#REF!</v>
      </c>
      <c r="D248" s="146"/>
      <c r="E248" s="147"/>
    </row>
    <row r="249" spans="3:5" hidden="1" x14ac:dyDescent="0.2">
      <c r="C249" s="22" t="e">
        <f>IF(#REF!="","",IF(#REF!="CAPPED OUT",#REF!,IF((#REF!-(#REF!))=0,"-",(#REF!-(#REF!)))))</f>
        <v>#REF!</v>
      </c>
      <c r="D249" s="146"/>
      <c r="E249" s="147"/>
    </row>
    <row r="250" spans="3:5" hidden="1" x14ac:dyDescent="0.2">
      <c r="C250" s="22" t="e">
        <f>IF(#REF!="","",IF(#REF!="CAPPED OUT",#REF!,IF((#REF!-(#REF!))=0,"-",(#REF!-(#REF!)))))</f>
        <v>#REF!</v>
      </c>
      <c r="D250" s="146"/>
      <c r="E250" s="147"/>
    </row>
    <row r="251" spans="3:5" hidden="1" x14ac:dyDescent="0.2">
      <c r="C251" s="22" t="e">
        <f>IF(#REF!="","",IF(#REF!="CAPPED OUT",#REF!,IF((#REF!-(#REF!))=0,"-",(#REF!-(#REF!)))))</f>
        <v>#REF!</v>
      </c>
      <c r="D251" s="146"/>
      <c r="E251" s="147"/>
    </row>
    <row r="252" spans="3:5" hidden="1" x14ac:dyDescent="0.2">
      <c r="C252" s="22" t="e">
        <f>IF(#REF!="","",IF(#REF!="CAPPED OUT",#REF!,IF((#REF!-(#REF!))=0,"-",(#REF!-(#REF!)))))</f>
        <v>#REF!</v>
      </c>
      <c r="D252" s="146"/>
      <c r="E252" s="147"/>
    </row>
    <row r="253" spans="3:5" hidden="1" x14ac:dyDescent="0.2">
      <c r="C253" s="22" t="e">
        <f>IF(#REF!="","",IF(#REF!="CAPPED OUT",#REF!,IF((#REF!-(#REF!))=0,"-",(#REF!-(#REF!)))))</f>
        <v>#REF!</v>
      </c>
      <c r="D253" s="146"/>
      <c r="E253" s="147"/>
    </row>
    <row r="254" spans="3:5" hidden="1" x14ac:dyDescent="0.2">
      <c r="C254" s="22" t="e">
        <f>IF(#REF!="","",IF(#REF!="CAPPED OUT",#REF!,IF((#REF!-(#REF!))=0,"-",(#REF!-(#REF!)))))</f>
        <v>#REF!</v>
      </c>
      <c r="D254" s="146"/>
      <c r="E254" s="147"/>
    </row>
    <row r="255" spans="3:5" hidden="1" x14ac:dyDescent="0.2">
      <c r="C255" s="22" t="e">
        <f>IF(#REF!="","",IF(#REF!="CAPPED OUT",#REF!,IF((#REF!-(#REF!))=0,"-",(#REF!-(#REF!)))))</f>
        <v>#REF!</v>
      </c>
      <c r="D255" s="146"/>
      <c r="E255" s="147"/>
    </row>
    <row r="256" spans="3:5" hidden="1" x14ac:dyDescent="0.2">
      <c r="C256" s="22" t="e">
        <f>IF(#REF!="","",IF(#REF!="CAPPED OUT",#REF!,IF((#REF!-(#REF!))=0,"-",(#REF!-(#REF!)))))</f>
        <v>#REF!</v>
      </c>
      <c r="D256" s="146"/>
      <c r="E256" s="147"/>
    </row>
    <row r="257" spans="1:5" hidden="1" x14ac:dyDescent="0.2">
      <c r="C257" s="22" t="e">
        <f>IF(#REF!="","",IF(#REF!="CAPPED OUT",#REF!,IF((#REF!-(#REF!))=0,"-",(#REF!-(#REF!)))))</f>
        <v>#REF!</v>
      </c>
      <c r="D257" s="146"/>
      <c r="E257" s="147"/>
    </row>
    <row r="258" spans="1:5" hidden="1" x14ac:dyDescent="0.2">
      <c r="C258" s="22" t="e">
        <f>IF(#REF!="","",IF(#REF!="CAPPED OUT",#REF!,IF((#REF!-(#REF!))=0,"-",(#REF!-(#REF!)))))</f>
        <v>#REF!</v>
      </c>
      <c r="D258" s="146"/>
      <c r="E258" s="147"/>
    </row>
    <row r="259" spans="1:5" hidden="1" x14ac:dyDescent="0.2">
      <c r="C259" s="22" t="e">
        <f>IF(#REF!="","",IF(#REF!="CAPPED OUT",#REF!,IF((#REF!-(#REF!))=0,"-",(#REF!-(#REF!)))))</f>
        <v>#REF!</v>
      </c>
      <c r="D259" s="146"/>
      <c r="E259" s="147"/>
    </row>
    <row r="260" spans="1:5" hidden="1" x14ac:dyDescent="0.2">
      <c r="C260" s="22" t="e">
        <f>IF(#REF!="","",IF(#REF!="CAPPED OUT",#REF!,IF((#REF!-(#REF!))=0,"-",(#REF!-(#REF!)))))</f>
        <v>#REF!</v>
      </c>
      <c r="D260" s="146"/>
      <c r="E260" s="147"/>
    </row>
    <row r="261" spans="1:5" hidden="1" x14ac:dyDescent="0.2">
      <c r="C261" s="22" t="e">
        <f>IF(#REF!="","",IF(#REF!="CAPPED OUT",#REF!,IF((#REF!-(#REF!))=0,"-",(#REF!-(#REF!)))))</f>
        <v>#REF!</v>
      </c>
      <c r="D261" s="146"/>
      <c r="E261" s="147"/>
    </row>
    <row r="262" spans="1:5" hidden="1" x14ac:dyDescent="0.2">
      <c r="C262" s="22" t="e">
        <f>IF(#REF!="","",IF(#REF!="CAPPED OUT",#REF!,IF((#REF!-(#REF!))=0,"-",(#REF!-(#REF!)))))</f>
        <v>#REF!</v>
      </c>
      <c r="D262" s="146"/>
      <c r="E262" s="147"/>
    </row>
    <row r="263" spans="1:5" hidden="1" x14ac:dyDescent="0.2">
      <c r="C263" s="22" t="e">
        <f>IF(#REF!="","",IF(#REF!="CAPPED OUT",#REF!,IF((#REF!-(#REF!))=0,"-",(#REF!-(#REF!)))))</f>
        <v>#REF!</v>
      </c>
      <c r="D263" s="146"/>
      <c r="E263" s="147"/>
    </row>
    <row r="264" spans="1:5" hidden="1" x14ac:dyDescent="0.2">
      <c r="C264" s="22" t="e">
        <f>IF(#REF!="","",IF(#REF!="CAPPED OUT",#REF!,IF((#REF!-(#REF!))=0,"-",(#REF!-(#REF!)))))</f>
        <v>#REF!</v>
      </c>
      <c r="D264" s="146"/>
      <c r="E264" s="147"/>
    </row>
    <row r="265" spans="1:5" hidden="1" x14ac:dyDescent="0.2">
      <c r="C265" s="22" t="e">
        <f>IF(#REF!="","",IF(#REF!="CAPPED OUT",#REF!,IF((#REF!-(#REF!))=0,"-",(#REF!-(#REF!)))))</f>
        <v>#REF!</v>
      </c>
      <c r="D265" s="146"/>
      <c r="E265" s="147"/>
    </row>
    <row r="266" spans="1:5" hidden="1" x14ac:dyDescent="0.2">
      <c r="C266" s="22" t="e">
        <f>IF(#REF!="","",IF(#REF!="CAPPED OUT",#REF!,IF((#REF!-(#REF!))=0,"-",(#REF!-(#REF!)))))</f>
        <v>#REF!</v>
      </c>
      <c r="D266" s="146"/>
      <c r="E266" s="147"/>
    </row>
    <row r="267" spans="1:5" hidden="1" x14ac:dyDescent="0.2">
      <c r="C267" s="22" t="e">
        <f>IF(#REF!="","",IF(#REF!="CAPPED OUT",#REF!,IF((#REF!-(#REF!))=0,"-",(#REF!-(#REF!)))))</f>
        <v>#REF!</v>
      </c>
      <c r="D267" s="146"/>
      <c r="E267" s="147"/>
    </row>
    <row r="268" spans="1:5" hidden="1" x14ac:dyDescent="0.2">
      <c r="C268" s="22" t="e">
        <f>IF(#REF!="","",IF(#REF!="CAPPED OUT",#REF!,IF((#REF!-(#REF!))=0,"-",(#REF!-(#REF!)))))</f>
        <v>#REF!</v>
      </c>
      <c r="D268" s="146"/>
      <c r="E268" s="147"/>
    </row>
    <row r="269" spans="1:5" hidden="1" x14ac:dyDescent="0.2">
      <c r="C269" s="22" t="e">
        <f>IF(#REF!="","",IF(#REF!="CAPPED OUT",#REF!,IF((#REF!-(#REF!))=0,"-",(#REF!-(#REF!)))))</f>
        <v>#REF!</v>
      </c>
      <c r="D269" s="146"/>
      <c r="E269" s="147"/>
    </row>
    <row r="270" spans="1:5" hidden="1" x14ac:dyDescent="0.2">
      <c r="C270" s="22" t="e">
        <f>IF(#REF!="","",IF(#REF!="CAPPED OUT",#REF!,IF((#REF!-(#REF!))=0,"-",(#REF!-(#REF!)))))</f>
        <v>#REF!</v>
      </c>
      <c r="D270" s="146"/>
      <c r="E270" s="147"/>
    </row>
    <row r="271" spans="1:5" hidden="1" x14ac:dyDescent="0.2">
      <c r="C271" s="22" t="e">
        <f>IF(#REF!="","",IF(#REF!="CAPPED OUT",#REF!,IF((#REF!-(#REF!))=0,"-",(#REF!-(#REF!)))))</f>
        <v>#REF!</v>
      </c>
      <c r="D271" s="146"/>
      <c r="E271" s="147"/>
    </row>
    <row r="272" spans="1:5" hidden="1" x14ac:dyDescent="0.2">
      <c r="A272" s="3" t="str">
        <f>IF('Regular 2'!A79="","",'Regular 2'!A79)</f>
        <v/>
      </c>
      <c r="B272" s="1" t="str">
        <f>IF('Regular 2'!C79="","",'Regular 2'!C79)</f>
        <v/>
      </c>
      <c r="C272" s="22" t="e">
        <f>IF(#REF!="","",IF(#REF!="CAPPED OUT",#REF!,IF((#REF!-(#REF!))=0,"-",(#REF!-(#REF!)))))</f>
        <v>#REF!</v>
      </c>
      <c r="D272" s="146"/>
      <c r="E272" s="147"/>
    </row>
    <row r="273" spans="1:8" s="23" customFormat="1" hidden="1" x14ac:dyDescent="0.2">
      <c r="A273" s="3"/>
      <c r="B273" s="1"/>
      <c r="C273" s="22"/>
      <c r="D273" s="22"/>
      <c r="F273" s="1"/>
      <c r="G273" s="1"/>
      <c r="H273" s="1"/>
    </row>
    <row r="274" spans="1:8" hidden="1" x14ac:dyDescent="0.2">
      <c r="A274" s="1"/>
    </row>
    <row r="275" spans="1:8" s="3" customFormat="1" hidden="1" x14ac:dyDescent="0.2">
      <c r="B275" s="1"/>
      <c r="C275" s="22"/>
      <c r="D275" s="22"/>
      <c r="E275" s="23"/>
      <c r="F275" s="1"/>
      <c r="G275" s="1"/>
      <c r="H275" s="1"/>
    </row>
    <row r="276" spans="1:8" s="3" customFormat="1" hidden="1" x14ac:dyDescent="0.2">
      <c r="B276" s="1"/>
      <c r="C276" s="22"/>
      <c r="D276" s="22"/>
      <c r="E276" s="23"/>
      <c r="F276" s="1"/>
      <c r="G276" s="1"/>
      <c r="H276" s="1"/>
    </row>
    <row r="277" spans="1:8" s="3" customFormat="1" hidden="1" x14ac:dyDescent="0.2">
      <c r="B277" s="1"/>
      <c r="C277" s="22"/>
      <c r="D277" s="22"/>
      <c r="E277" s="23"/>
      <c r="F277" s="1"/>
      <c r="G277" s="1"/>
      <c r="H277" s="1"/>
    </row>
    <row r="278" spans="1:8" s="3" customFormat="1" hidden="1" x14ac:dyDescent="0.2">
      <c r="B278" s="1"/>
      <c r="C278" s="22"/>
      <c r="D278" s="22"/>
      <c r="E278" s="23"/>
      <c r="F278" s="1"/>
      <c r="G278" s="1"/>
      <c r="H278" s="1"/>
    </row>
    <row r="279" spans="1:8" s="3" customFormat="1" hidden="1" x14ac:dyDescent="0.2">
      <c r="B279" s="1"/>
      <c r="C279" s="22"/>
      <c r="D279" s="22"/>
      <c r="E279" s="23"/>
      <c r="F279" s="1"/>
      <c r="G279" s="1"/>
      <c r="H279" s="1"/>
    </row>
    <row r="280" spans="1:8" s="3" customFormat="1" hidden="1" x14ac:dyDescent="0.2">
      <c r="B280" s="1"/>
      <c r="C280" s="22"/>
      <c r="D280" s="22"/>
      <c r="E280" s="23"/>
      <c r="F280" s="1"/>
      <c r="G280" s="1"/>
      <c r="H280" s="1"/>
    </row>
    <row r="281" spans="1:8" s="3" customFormat="1" hidden="1" x14ac:dyDescent="0.2">
      <c r="B281" s="1"/>
      <c r="C281" s="22"/>
      <c r="D281" s="22"/>
      <c r="E281" s="23"/>
      <c r="F281" s="1"/>
      <c r="G281" s="1"/>
      <c r="H281" s="1"/>
    </row>
    <row r="282" spans="1:8" s="3" customFormat="1" hidden="1" x14ac:dyDescent="0.2">
      <c r="B282" s="1"/>
      <c r="C282" s="22"/>
      <c r="D282" s="22"/>
      <c r="E282" s="23"/>
      <c r="F282" s="1"/>
      <c r="G282" s="1"/>
      <c r="H282" s="1"/>
    </row>
    <row r="283" spans="1:8" s="3" customFormat="1" hidden="1" x14ac:dyDescent="0.2">
      <c r="B283" s="1"/>
      <c r="C283" s="22"/>
      <c r="D283" s="22"/>
      <c r="E283" s="23"/>
      <c r="F283" s="1"/>
      <c r="G283" s="1"/>
      <c r="H283" s="1"/>
    </row>
    <row r="284" spans="1:8" s="3" customFormat="1" hidden="1" x14ac:dyDescent="0.2">
      <c r="B284" s="1"/>
      <c r="C284" s="22"/>
      <c r="D284" s="22"/>
      <c r="E284" s="23"/>
      <c r="F284" s="1"/>
      <c r="G284" s="1"/>
      <c r="H284" s="1"/>
    </row>
    <row r="285" spans="1:8" s="3" customFormat="1" hidden="1" x14ac:dyDescent="0.2">
      <c r="B285" s="1"/>
      <c r="C285" s="22"/>
      <c r="D285" s="22"/>
      <c r="E285" s="23"/>
      <c r="F285" s="1"/>
      <c r="G285" s="1"/>
      <c r="H285" s="1"/>
    </row>
    <row r="286" spans="1:8" s="3" customFormat="1" hidden="1" x14ac:dyDescent="0.2">
      <c r="B286" s="1"/>
      <c r="C286" s="22"/>
      <c r="D286" s="22"/>
      <c r="E286" s="23"/>
      <c r="F286" s="1"/>
      <c r="G286" s="1"/>
      <c r="H286" s="1"/>
    </row>
    <row r="287" spans="1:8" s="3" customFormat="1" hidden="1" x14ac:dyDescent="0.2">
      <c r="B287" s="1"/>
      <c r="C287" s="22"/>
      <c r="D287" s="22"/>
      <c r="E287" s="23"/>
      <c r="F287" s="1"/>
      <c r="G287" s="1"/>
      <c r="H287" s="1"/>
    </row>
    <row r="288" spans="1:8" s="3" customFormat="1" hidden="1" x14ac:dyDescent="0.2">
      <c r="B288" s="1"/>
      <c r="C288" s="22"/>
      <c r="D288" s="22"/>
      <c r="E288" s="23"/>
      <c r="F288" s="1"/>
      <c r="G288" s="1"/>
      <c r="H288" s="1"/>
    </row>
    <row r="289" spans="2:8" s="3" customFormat="1" hidden="1" x14ac:dyDescent="0.2">
      <c r="B289" s="1"/>
      <c r="C289" s="22"/>
      <c r="D289" s="22"/>
      <c r="E289" s="23"/>
      <c r="F289" s="1"/>
      <c r="G289" s="1"/>
      <c r="H289" s="1"/>
    </row>
  </sheetData>
  <sheetProtection algorithmName="SHA-512" hashValue="tc0V/NUH/5apBatKv6h+2TeBw+A7+tp2zbva+dpI+zZV/JLIyvW6yPjsHM9irFbCD35+ug2131p98uxtaSdxww==" saltValue="CoVn3+flrWPa3+9aGThtfw==" spinCount="100000" sheet="1" objects="1" scenarios="1" selectLockedCells="1"/>
  <mergeCells count="9">
    <mergeCell ref="B210:E210"/>
    <mergeCell ref="B7:F7"/>
    <mergeCell ref="B60:F60"/>
    <mergeCell ref="B138:E138"/>
    <mergeCell ref="A1:E1"/>
    <mergeCell ref="A2:E2"/>
    <mergeCell ref="A3:D3"/>
    <mergeCell ref="A4:E4"/>
    <mergeCell ref="A5:D5"/>
  </mergeCells>
  <pageMargins left="0.25" right="0.25" top="0.5" bottom="0.5" header="0.3" footer="0.3"/>
  <pageSetup scale="43" fitToHeight="2" orientation="portrait" horizontalDpi="0" verticalDpi="0" copies="2"/>
  <rowBreaks count="3" manualBreakCount="3">
    <brk id="59" max="16383" man="1"/>
    <brk id="137" max="16383" man="1"/>
    <brk id="20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M129"/>
  <sheetViews>
    <sheetView topLeftCell="C1" workbookViewId="0">
      <selection activeCell="L17" sqref="L17"/>
    </sheetView>
  </sheetViews>
  <sheetFormatPr baseColWidth="10" defaultColWidth="9" defaultRowHeight="16" x14ac:dyDescent="0.2"/>
  <cols>
    <col min="1" max="1" width="14" style="54" bestFit="1" customWidth="1"/>
    <col min="2" max="2" width="16.1640625" style="54" customWidth="1"/>
    <col min="3" max="3" width="26.83203125" style="53" bestFit="1" customWidth="1"/>
    <col min="4" max="4" width="35.1640625" style="53" customWidth="1"/>
    <col min="5" max="5" width="20.83203125" style="54" bestFit="1" customWidth="1"/>
    <col min="6" max="6" width="10.1640625" style="54" customWidth="1"/>
    <col min="7" max="7" width="16.6640625" style="54" customWidth="1"/>
    <col min="8" max="8" width="16.6640625" style="57" customWidth="1"/>
    <col min="9" max="9" width="9" style="54"/>
    <col min="10" max="10" width="34.1640625" style="54" bestFit="1" customWidth="1"/>
    <col min="11" max="11" width="17.83203125" style="54" bestFit="1" customWidth="1"/>
    <col min="12" max="12" width="17.33203125" style="54" bestFit="1" customWidth="1"/>
    <col min="13" max="13" width="18.33203125" style="54" bestFit="1" customWidth="1"/>
    <col min="14" max="16384" width="9" style="54"/>
  </cols>
  <sheetData>
    <row r="1" spans="1:13" s="53" customFormat="1" ht="35" thickBot="1" x14ac:dyDescent="0.25">
      <c r="A1" s="58" t="s">
        <v>218</v>
      </c>
      <c r="B1" s="58" t="s">
        <v>237</v>
      </c>
      <c r="C1" s="58" t="s">
        <v>238</v>
      </c>
      <c r="D1" s="58" t="s">
        <v>4</v>
      </c>
      <c r="E1" s="58" t="s">
        <v>239</v>
      </c>
      <c r="F1" s="58" t="s">
        <v>240</v>
      </c>
      <c r="G1" s="59" t="s">
        <v>241</v>
      </c>
      <c r="H1" s="60" t="s">
        <v>15</v>
      </c>
      <c r="J1" s="137" t="s">
        <v>5</v>
      </c>
      <c r="K1" s="138" t="s">
        <v>21</v>
      </c>
      <c r="L1" s="139" t="s">
        <v>18</v>
      </c>
      <c r="M1" s="140" t="s">
        <v>19</v>
      </c>
    </row>
    <row r="2" spans="1:13" x14ac:dyDescent="0.2">
      <c r="A2" s="61" t="str">
        <f>IF(OR('Early Budget'!$I6="",'Early Budget'!$I6="Not Approved",'Early Budget'!$H6="CAPPED OUT"),"",Cover!$C$5)</f>
        <v/>
      </c>
      <c r="B2" s="61" t="str">
        <f>IF(OR('Early Budget'!$I6="",'Early Budget'!$I6="Not Approved",'Early Budget'!$H6="CAPPED OUT"),"","Early")</f>
        <v/>
      </c>
      <c r="C2" s="53" t="str">
        <f>IF(OR('Early Budget'!$I6="",'Early Budget'!$I6="Not Approved",'Early Budget'!$B6="",'Early Budget'!$H6="CAPPED OUT"),"",'Early Budget'!$B6)</f>
        <v/>
      </c>
      <c r="D2" s="53" t="str">
        <f>IF(OR('Early Budget'!$I6="",'Early Budget'!$I6="Not Approved",'Early Budget'!$H6="CAPPED OUT"),"",'Early Budget'!$C6)</f>
        <v/>
      </c>
      <c r="E2" s="55" t="str">
        <f>IF(OR('Early Budget'!$I6="",'Early Budget'!$I6="Not Approved",'Early Budget'!$H6="CAPPED OUT"),"",'Early Budget'!$I6)</f>
        <v/>
      </c>
      <c r="F2" s="55" t="str">
        <f>IF(OR('Early Budget'!$I6="",'Early Budget'!$I6="Not Approved",'Early Budget'!$K6&lt;&gt;"Yes",'Early Budget'!$H6="CAPPED OUT"),"",'Early Budget'!$K6)</f>
        <v/>
      </c>
      <c r="G2" s="55" t="str">
        <f>IF(OR('Early Budget'!$I6="",'Early Budget'!$I6="Not Approved",'Early Budget'!$H6="CAPPED OUT"),"",'Early Budget'!$G6)</f>
        <v/>
      </c>
      <c r="H2" s="56" t="str">
        <f>IF(OR('Early Budget'!$I6="",'Early Budget'!$I6="Not Approved",'Early Budget'!$H6="CAPPED OUT"),"",'Early Budget'!$H6)</f>
        <v/>
      </c>
      <c r="J2" s="141" t="s">
        <v>292</v>
      </c>
      <c r="K2" s="3" t="s">
        <v>13</v>
      </c>
      <c r="L2" s="169">
        <v>2500</v>
      </c>
      <c r="M2" s="167" t="str">
        <f>IF(SUMIFS('Early Budget'!H:H,'Early Budget'!I:I,J2)=0, "",SUMIFS('Early Budget'!H:H,'Early Budget'!I:I,J2))</f>
        <v/>
      </c>
    </row>
    <row r="3" spans="1:13" x14ac:dyDescent="0.2">
      <c r="A3" s="61" t="str">
        <f>IF(OR('Early Budget'!$I7="",'Early Budget'!$I7="Not Approved",'Early Budget'!$H7="CAPPED OUT"),"",Cover!$C$5)</f>
        <v/>
      </c>
      <c r="B3" s="61" t="str">
        <f>IF(OR('Early Budget'!$I7="",'Early Budget'!$I7="Not Approved",'Early Budget'!$H7="CAPPED OUT"),"","Early")</f>
        <v/>
      </c>
      <c r="C3" s="53" t="str">
        <f>IF(OR('Early Budget'!$I7="",'Early Budget'!$I7="Not Approved",'Early Budget'!$B7="",'Early Budget'!$H7="CAPPED OUT"),"",'Early Budget'!$B7)</f>
        <v/>
      </c>
      <c r="D3" s="53" t="str">
        <f>IF(OR('Early Budget'!$I7="",'Early Budget'!$I7="Not Approved",'Early Budget'!$H7="CAPPED OUT"),"",'Early Budget'!$C7)</f>
        <v/>
      </c>
      <c r="E3" s="55" t="str">
        <f>IF(OR('Early Budget'!$I7="",'Early Budget'!$I7="Not Approved",'Early Budget'!$H7="CAPPED OUT"),"",'Early Budget'!$I7)</f>
        <v/>
      </c>
      <c r="F3" s="55" t="str">
        <f>IF(OR('Early Budget'!$I7="",'Early Budget'!$I7="Not Approved",'Early Budget'!$K7&lt;&gt;"Yes",'Early Budget'!$H7="CAPPED OUT"),"",'Early Budget'!$K7)</f>
        <v/>
      </c>
      <c r="G3" s="55" t="str">
        <f>IF(OR('Early Budget'!$I7="",'Early Budget'!$I7="Not Approved",'Early Budget'!$H7="CAPPED OUT"),"",'Early Budget'!$G7)</f>
        <v/>
      </c>
      <c r="H3" s="56" t="str">
        <f>IF(OR('Early Budget'!$I7="",'Early Budget'!$I7="Not Approved",'Early Budget'!$H7="CAPPED OUT"),"",'Early Budget'!$H7)</f>
        <v/>
      </c>
      <c r="J3" s="141" t="s">
        <v>27</v>
      </c>
      <c r="K3" s="3" t="s">
        <v>13</v>
      </c>
      <c r="L3" s="169">
        <v>750</v>
      </c>
      <c r="M3" s="167" t="str">
        <f>IF(SUMIFS('Early Budget'!H:H,'Early Budget'!I:I,J3)=0, "",SUMIFS('Early Budget'!H:H,'Early Budget'!I:I,J3))</f>
        <v/>
      </c>
    </row>
    <row r="4" spans="1:13" x14ac:dyDescent="0.2">
      <c r="A4" s="61" t="str">
        <f>IF(OR('Early Budget'!$I8="",'Early Budget'!$I8="Not Approved",'Early Budget'!$H8="CAPPED OUT"),"",Cover!$C$5)</f>
        <v/>
      </c>
      <c r="B4" s="61" t="str">
        <f>IF(OR('Early Budget'!$I8="",'Early Budget'!$I8="Not Approved",'Early Budget'!$H8="CAPPED OUT"),"","Early")</f>
        <v/>
      </c>
      <c r="C4" s="53" t="str">
        <f>IF(OR('Early Budget'!$I8="",'Early Budget'!$I8="Not Approved",'Early Budget'!$B8="",'Early Budget'!$H8="CAPPED OUT"),"",'Early Budget'!$B8)</f>
        <v/>
      </c>
      <c r="D4" s="53" t="str">
        <f>IF(OR('Early Budget'!$I8="",'Early Budget'!$I8="Not Approved",'Early Budget'!$H8="CAPPED OUT"),"",'Early Budget'!$C8)</f>
        <v/>
      </c>
      <c r="E4" s="55" t="str">
        <f>IF(OR('Early Budget'!$I8="",'Early Budget'!$I8="Not Approved",'Early Budget'!$H8="CAPPED OUT"),"",'Early Budget'!$I8)</f>
        <v/>
      </c>
      <c r="F4" s="55" t="str">
        <f>IF(OR('Early Budget'!$I8="",'Early Budget'!$I8="Not Approved",'Early Budget'!$K8&lt;&gt;"Yes",'Early Budget'!$H8="CAPPED OUT"),"",'Early Budget'!$K8)</f>
        <v/>
      </c>
      <c r="G4" s="55" t="str">
        <f>IF(OR('Early Budget'!$I8="",'Early Budget'!$I8="Not Approved",'Early Budget'!$H8="CAPPED OUT"),"",'Early Budget'!$G8)</f>
        <v/>
      </c>
      <c r="H4" s="56" t="str">
        <f>IF(OR('Early Budget'!$I8="",'Early Budget'!$I8="Not Approved",'Early Budget'!$H8="CAPPED OUT"),"",'Early Budget'!$H8)</f>
        <v/>
      </c>
      <c r="J4" s="141" t="s">
        <v>28</v>
      </c>
      <c r="K4" s="3" t="s">
        <v>13</v>
      </c>
      <c r="L4" s="169">
        <v>3000</v>
      </c>
      <c r="M4" s="167" t="str">
        <f>IF(SUMIFS('Early Budget'!H:H,'Early Budget'!I:I,J4)=0, "",SUMIFS('Early Budget'!H:H,'Early Budget'!I:I,J4))</f>
        <v/>
      </c>
    </row>
    <row r="5" spans="1:13" x14ac:dyDescent="0.2">
      <c r="A5" s="61" t="str">
        <f>IF(OR('Early Budget'!$I9="",'Early Budget'!$I9="Not Approved",'Early Budget'!$H9="CAPPED OUT"),"",Cover!$C$5)</f>
        <v/>
      </c>
      <c r="B5" s="61" t="str">
        <f>IF(OR('Early Budget'!$I9="",'Early Budget'!$I9="Not Approved",'Early Budget'!$H9="CAPPED OUT"),"","Early")</f>
        <v/>
      </c>
      <c r="C5" s="53" t="str">
        <f>IF(OR('Early Budget'!$I9="",'Early Budget'!$I9="Not Approved",'Early Budget'!$B9="",'Early Budget'!$H9="CAPPED OUT"),"",'Early Budget'!$B9)</f>
        <v/>
      </c>
      <c r="D5" s="53" t="str">
        <f>IF(OR('Early Budget'!$I9="",'Early Budget'!$I9="Not Approved",'Early Budget'!$H9="CAPPED OUT"),"",'Early Budget'!$C9)</f>
        <v/>
      </c>
      <c r="E5" s="55" t="str">
        <f>IF(OR('Early Budget'!$I9="",'Early Budget'!$I9="Not Approved",'Early Budget'!$H9="CAPPED OUT"),"",'Early Budget'!$I9)</f>
        <v/>
      </c>
      <c r="F5" s="55" t="str">
        <f>IF(OR('Early Budget'!$I9="",'Early Budget'!$I9="Not Approved",'Early Budget'!$K9&lt;&gt;"Yes",'Early Budget'!$H9="CAPPED OUT"),"",'Early Budget'!$K9)</f>
        <v/>
      </c>
      <c r="G5" s="55" t="str">
        <f>IF(OR('Early Budget'!$I9="",'Early Budget'!$I9="Not Approved",'Early Budget'!$H9="CAPPED OUT"),"",'Early Budget'!$G9)</f>
        <v/>
      </c>
      <c r="H5" s="56" t="str">
        <f>IF(OR('Early Budget'!$I9="",'Early Budget'!$I9="Not Approved",'Early Budget'!$H9="CAPPED OUT"),"",'Early Budget'!$H9)</f>
        <v/>
      </c>
      <c r="J5" s="141" t="s">
        <v>245</v>
      </c>
      <c r="K5" s="3" t="s">
        <v>13</v>
      </c>
      <c r="L5" s="169">
        <v>2500</v>
      </c>
      <c r="M5" s="167" t="str">
        <f>IF(SUMIFS('Early Budget'!H:H,'Early Budget'!I:I,J5)=0, "",SUMIFS('Early Budget'!H:H,'Early Budget'!I:I,J5))</f>
        <v/>
      </c>
    </row>
    <row r="6" spans="1:13" x14ac:dyDescent="0.2">
      <c r="A6" s="61" t="str">
        <f>IF(OR('Early Budget'!$I10="",'Early Budget'!$I10="Not Approved",'Early Budget'!$H10="CAPPED OUT"),"",Cover!$C$5)</f>
        <v/>
      </c>
      <c r="B6" s="61" t="str">
        <f>IF(OR('Early Budget'!$I10="",'Early Budget'!$I10="Not Approved",'Early Budget'!$H10="CAPPED OUT"),"","Early")</f>
        <v/>
      </c>
      <c r="C6" s="53" t="str">
        <f>IF(OR('Early Budget'!$I10="",'Early Budget'!$I10="Not Approved",'Early Budget'!$B10="",'Early Budget'!$H10="CAPPED OUT"),"",'Early Budget'!$B10)</f>
        <v/>
      </c>
      <c r="D6" s="53" t="str">
        <f>IF(OR('Early Budget'!$I10="",'Early Budget'!$I10="Not Approved",'Early Budget'!$H10="CAPPED OUT"),"",'Early Budget'!$C10)</f>
        <v/>
      </c>
      <c r="E6" s="55" t="str">
        <f>IF(OR('Early Budget'!$I10="",'Early Budget'!$I10="Not Approved",'Early Budget'!$H10="CAPPED OUT"),"",'Early Budget'!$I10)</f>
        <v/>
      </c>
      <c r="F6" s="55" t="str">
        <f>IF(OR('Early Budget'!$I10="",'Early Budget'!$I10="Not Approved",'Early Budget'!$K10&lt;&gt;"Yes",'Early Budget'!$H10="CAPPED OUT"),"",'Early Budget'!$K10)</f>
        <v/>
      </c>
      <c r="G6" s="55" t="str">
        <f>IF(OR('Early Budget'!$I10="",'Early Budget'!$I10="Not Approved",'Early Budget'!$H10="CAPPED OUT"),"",'Early Budget'!$G10)</f>
        <v/>
      </c>
      <c r="H6" s="56" t="str">
        <f>IF(OR('Early Budget'!$I10="",'Early Budget'!$I10="Not Approved",'Early Budget'!$H10="CAPPED OUT"),"",'Early Budget'!$H10)</f>
        <v/>
      </c>
      <c r="J6" s="141" t="s">
        <v>29</v>
      </c>
      <c r="K6" s="3" t="s">
        <v>13</v>
      </c>
      <c r="L6" s="169">
        <v>800</v>
      </c>
      <c r="M6" s="167" t="str">
        <f>IF(SUMIFS('Early Budget'!H:H,'Early Budget'!I:I,J6)=0, "",SUMIFS('Early Budget'!H:H,'Early Budget'!I:I,J6))</f>
        <v/>
      </c>
    </row>
    <row r="7" spans="1:13" x14ac:dyDescent="0.2">
      <c r="A7" s="61" t="str">
        <f>IF(OR('Early Budget'!$I11="",'Early Budget'!$I11="Not Approved",'Early Budget'!$H11="CAPPED OUT"),"",Cover!$C$5)</f>
        <v/>
      </c>
      <c r="B7" s="61" t="str">
        <f>IF(OR('Early Budget'!$I11="",'Early Budget'!$I11="Not Approved",'Early Budget'!$H11="CAPPED OUT"),"","Early")</f>
        <v/>
      </c>
      <c r="C7" s="53" t="str">
        <f>IF(OR('Early Budget'!$I11="",'Early Budget'!$I11="Not Approved",'Early Budget'!$B11="",'Early Budget'!$H11="CAPPED OUT"),"",'Early Budget'!$B11)</f>
        <v/>
      </c>
      <c r="D7" s="53" t="str">
        <f>IF(OR('Early Budget'!$I11="",'Early Budget'!$I11="Not Approved",'Early Budget'!$H11="CAPPED OUT"),"",'Early Budget'!$C11)</f>
        <v/>
      </c>
      <c r="E7" s="55" t="str">
        <f>IF(OR('Early Budget'!$I11="",'Early Budget'!$I11="Not Approved",'Early Budget'!$H11="CAPPED OUT"),"",'Early Budget'!$I11)</f>
        <v/>
      </c>
      <c r="F7" s="55" t="str">
        <f>IF(OR('Early Budget'!$I11="",'Early Budget'!$I11="Not Approved",'Early Budget'!$K11&lt;&gt;"Yes",'Early Budget'!$H11="CAPPED OUT"),"",'Early Budget'!$K11)</f>
        <v/>
      </c>
      <c r="G7" s="55" t="str">
        <f>IF(OR('Early Budget'!$I11="",'Early Budget'!$I11="Not Approved",'Early Budget'!$H11="CAPPED OUT"),"",'Early Budget'!$G11)</f>
        <v/>
      </c>
      <c r="H7" s="56" t="str">
        <f>IF(OR('Early Budget'!$I11="",'Early Budget'!$I11="Not Approved",'Early Budget'!$H11="CAPPED OUT"),"",'Early Budget'!$H11)</f>
        <v/>
      </c>
      <c r="J7" s="141" t="s">
        <v>26</v>
      </c>
      <c r="K7" s="3" t="s">
        <v>13</v>
      </c>
      <c r="L7" s="169">
        <v>3000</v>
      </c>
      <c r="M7" s="167" t="str">
        <f>IF(SUMIFS('Early Budget'!H:H,'Early Budget'!I:I,J7)=0, "",SUMIFS('Early Budget'!H:H,'Early Budget'!I:I,J7))</f>
        <v/>
      </c>
    </row>
    <row r="8" spans="1:13" x14ac:dyDescent="0.2">
      <c r="A8" s="61" t="str">
        <f>IF(OR('Early Budget'!$I12="",'Early Budget'!$I12="Not Approved",'Early Budget'!$H12="CAPPED OUT"),"",Cover!$C$5)</f>
        <v/>
      </c>
      <c r="B8" s="61" t="str">
        <f>IF(OR('Early Budget'!$I12="",'Early Budget'!$I12="Not Approved",'Early Budget'!$H12="CAPPED OUT"),"","Early")</f>
        <v/>
      </c>
      <c r="C8" s="53" t="str">
        <f>IF(OR('Early Budget'!$I12="",'Early Budget'!$I12="Not Approved",'Early Budget'!$B12="",'Early Budget'!$H12="CAPPED OUT"),"",'Early Budget'!$B12)</f>
        <v/>
      </c>
      <c r="D8" s="53" t="str">
        <f>IF(OR('Early Budget'!$I12="",'Early Budget'!$I12="Not Approved",'Early Budget'!$H12="CAPPED OUT"),"",'Early Budget'!$C12)</f>
        <v/>
      </c>
      <c r="E8" s="55" t="str">
        <f>IF(OR('Early Budget'!$I12="",'Early Budget'!$I12="Not Approved",'Early Budget'!$H12="CAPPED OUT"),"",'Early Budget'!$I12)</f>
        <v/>
      </c>
      <c r="F8" s="55" t="str">
        <f>IF(OR('Early Budget'!$I12="",'Early Budget'!$I12="Not Approved",'Early Budget'!$K12&lt;&gt;"Yes",'Early Budget'!$H12="CAPPED OUT"),"",'Early Budget'!$K12)</f>
        <v/>
      </c>
      <c r="G8" s="55" t="str">
        <f>IF(OR('Early Budget'!$I12="",'Early Budget'!$I12="Not Approved",'Early Budget'!$H12="CAPPED OUT"),"",'Early Budget'!$G12)</f>
        <v/>
      </c>
      <c r="H8" s="56" t="str">
        <f>IF(OR('Early Budget'!$I12="",'Early Budget'!$I12="Not Approved",'Early Budget'!$H12="CAPPED OUT"),"",'Early Budget'!$H12)</f>
        <v/>
      </c>
      <c r="J8" s="141" t="s">
        <v>276</v>
      </c>
      <c r="K8" s="3" t="s">
        <v>13</v>
      </c>
      <c r="L8" s="169">
        <v>6000</v>
      </c>
      <c r="M8" s="167" t="str">
        <f>IF(SUMIFS('Early Budget'!H:H,'Early Budget'!I:I,J8)=0, "",SUMIFS('Early Budget'!H:H,'Early Budget'!I:I,J8))</f>
        <v/>
      </c>
    </row>
    <row r="9" spans="1:13" x14ac:dyDescent="0.2">
      <c r="A9" s="61" t="str">
        <f>IF(OR('Early Budget'!$I13="",'Early Budget'!$I13="Not Approved",'Early Budget'!$H13="CAPPED OUT"),"",Cover!$C$5)</f>
        <v/>
      </c>
      <c r="B9" s="61" t="str">
        <f>IF(OR('Early Budget'!$I13="",'Early Budget'!$I13="Not Approved",'Early Budget'!$H13="CAPPED OUT"),"","Early")</f>
        <v/>
      </c>
      <c r="C9" s="53" t="str">
        <f>IF(OR('Early Budget'!$I13="",'Early Budget'!$I13="Not Approved",'Early Budget'!$B13="",'Early Budget'!$H13="CAPPED OUT"),"",'Early Budget'!$B13)</f>
        <v/>
      </c>
      <c r="D9" s="53" t="str">
        <f>IF(OR('Early Budget'!$I13="",'Early Budget'!$I13="Not Approved",'Early Budget'!$H13="CAPPED OUT"),"",'Early Budget'!$C13)</f>
        <v/>
      </c>
      <c r="E9" s="55" t="str">
        <f>IF(OR('Early Budget'!$I13="",'Early Budget'!$I13="Not Approved",'Early Budget'!$H13="CAPPED OUT"),"",'Early Budget'!$I13)</f>
        <v/>
      </c>
      <c r="F9" s="55" t="str">
        <f>IF(OR('Early Budget'!$I13="",'Early Budget'!$I13="Not Approved",'Early Budget'!$K13&lt;&gt;"Yes",'Early Budget'!$H13="CAPPED OUT"),"",'Early Budget'!$K13)</f>
        <v/>
      </c>
      <c r="G9" s="55" t="str">
        <f>IF(OR('Early Budget'!$I13="",'Early Budget'!$I13="Not Approved",'Early Budget'!$H13="CAPPED OUT"),"",'Early Budget'!$G13)</f>
        <v/>
      </c>
      <c r="H9" s="56" t="str">
        <f>IF(OR('Early Budget'!$I13="",'Early Budget'!$I13="Not Approved",'Early Budget'!$H13="CAPPED OUT"),"",'Early Budget'!$H13)</f>
        <v/>
      </c>
      <c r="J9" s="141" t="s">
        <v>30</v>
      </c>
      <c r="K9" s="3" t="s">
        <v>13</v>
      </c>
      <c r="L9" s="169">
        <v>5000</v>
      </c>
      <c r="M9" s="167" t="str">
        <f>IF(SUMIFS('Early Budget'!H:H,'Early Budget'!I:I,J9)=0, "",SUMIFS('Early Budget'!H:H,'Early Budget'!I:I,J9))</f>
        <v/>
      </c>
    </row>
    <row r="10" spans="1:13" x14ac:dyDescent="0.2">
      <c r="A10" s="61" t="str">
        <f>IF(OR('Early Budget'!$I14="",'Early Budget'!$I14="Not Approved",'Early Budget'!$H14="CAPPED OUT"),"",Cover!$C$5)</f>
        <v/>
      </c>
      <c r="B10" s="61" t="str">
        <f>IF(OR('Early Budget'!$I14="",'Early Budget'!$I14="Not Approved",'Early Budget'!$H14="CAPPED OUT"),"","Early")</f>
        <v/>
      </c>
      <c r="C10" s="53" t="str">
        <f>IF(OR('Early Budget'!$I14="",'Early Budget'!$I14="Not Approved",'Early Budget'!$B14="",'Early Budget'!$H14="CAPPED OUT"),"",'Early Budget'!$B14)</f>
        <v/>
      </c>
      <c r="D10" s="53" t="str">
        <f>IF(OR('Early Budget'!$I14="",'Early Budget'!$I14="Not Approved",'Early Budget'!$H14="CAPPED OUT"),"",'Early Budget'!$C14)</f>
        <v/>
      </c>
      <c r="E10" s="55" t="str">
        <f>IF(OR('Early Budget'!$I14="",'Early Budget'!$I14="Not Approved",'Early Budget'!$H14="CAPPED OUT"),"",'Early Budget'!$I14)</f>
        <v/>
      </c>
      <c r="F10" s="55" t="str">
        <f>IF(OR('Early Budget'!$I14="",'Early Budget'!$I14="Not Approved",'Early Budget'!$K14&lt;&gt;"Yes",'Early Budget'!$H14="CAPPED OUT"),"",'Early Budget'!$K14)</f>
        <v/>
      </c>
      <c r="G10" s="55" t="str">
        <f>IF(OR('Early Budget'!$I14="",'Early Budget'!$I14="Not Approved",'Early Budget'!$H14="CAPPED OUT"),"",'Early Budget'!$G14)</f>
        <v/>
      </c>
      <c r="H10" s="56" t="str">
        <f>IF(OR('Early Budget'!$I14="",'Early Budget'!$I14="Not Approved",'Early Budget'!$H14="CAPPED OUT"),"",'Early Budget'!$H14)</f>
        <v/>
      </c>
      <c r="J10" s="141" t="s">
        <v>35</v>
      </c>
      <c r="K10" s="3" t="s">
        <v>13</v>
      </c>
      <c r="L10" s="169">
        <v>750</v>
      </c>
      <c r="M10" s="167" t="str">
        <f>IF(SUMIFS('Early Budget'!H:H,'Early Budget'!I:I,J10)=0, "",SUMIFS('Early Budget'!H:H,'Early Budget'!I:I,J10))</f>
        <v/>
      </c>
    </row>
    <row r="11" spans="1:13" x14ac:dyDescent="0.2">
      <c r="A11" s="61" t="str">
        <f>IF(OR('Early Budget'!$I15="",'Early Budget'!$I15="Not Approved",'Early Budget'!$H15="CAPPED OUT"),"",Cover!$C$5)</f>
        <v/>
      </c>
      <c r="B11" s="61" t="str">
        <f>IF(OR('Early Budget'!$I15="",'Early Budget'!$I15="Not Approved",'Early Budget'!$H15="CAPPED OUT"),"","Early")</f>
        <v/>
      </c>
      <c r="C11" s="53" t="str">
        <f>IF(OR('Early Budget'!$I15="",'Early Budget'!$I15="Not Approved",'Early Budget'!$B15="",'Early Budget'!$H15="CAPPED OUT"),"",'Early Budget'!$B15)</f>
        <v/>
      </c>
      <c r="D11" s="53" t="str">
        <f>IF(OR('Early Budget'!$I15="",'Early Budget'!$I15="Not Approved",'Early Budget'!$H15="CAPPED OUT"),"",'Early Budget'!$C15)</f>
        <v/>
      </c>
      <c r="E11" s="55" t="str">
        <f>IF(OR('Early Budget'!$I15="",'Early Budget'!$I15="Not Approved",'Early Budget'!$H15="CAPPED OUT"),"",'Early Budget'!$I15)</f>
        <v/>
      </c>
      <c r="F11" s="55" t="str">
        <f>IF(OR('Early Budget'!$I15="",'Early Budget'!$I15="Not Approved",'Early Budget'!$K15&lt;&gt;"Yes",'Early Budget'!$H15="CAPPED OUT"),"",'Early Budget'!$K15)</f>
        <v/>
      </c>
      <c r="G11" s="55" t="str">
        <f>IF(OR('Early Budget'!$I15="",'Early Budget'!$I15="Not Approved",'Early Budget'!$H15="CAPPED OUT"),"",'Early Budget'!$G15)</f>
        <v/>
      </c>
      <c r="H11" s="56" t="str">
        <f>IF(OR('Early Budget'!$I15="",'Early Budget'!$I15="Not Approved",'Early Budget'!$H15="CAPPED OUT"),"",'Early Budget'!$H15)</f>
        <v/>
      </c>
      <c r="J11" s="141" t="s">
        <v>25</v>
      </c>
      <c r="K11" s="3" t="s">
        <v>13</v>
      </c>
      <c r="L11" s="169">
        <v>0</v>
      </c>
      <c r="M11" s="167" t="str">
        <f>IF(SUMIFS('Early Budget'!H:H,'Early Budget'!I:I,J11)=0, "",SUMIFS('Early Budget'!H:H,'Early Budget'!I:I,J11))</f>
        <v/>
      </c>
    </row>
    <row r="12" spans="1:13" x14ac:dyDescent="0.2">
      <c r="A12" s="61" t="str">
        <f>IF(OR('Early Budget'!$I16="",'Early Budget'!$I16="Not Approved",'Early Budget'!$H16="CAPPED OUT"),"",Cover!$C$5)</f>
        <v/>
      </c>
      <c r="B12" s="61" t="str">
        <f>IF(OR('Early Budget'!$I16="",'Early Budget'!$I16="Not Approved",'Early Budget'!$H16="CAPPED OUT"),"","Early")</f>
        <v/>
      </c>
      <c r="C12" s="53" t="str">
        <f>IF(OR('Early Budget'!$I16="",'Early Budget'!$I16="Not Approved",'Early Budget'!$B16="",'Early Budget'!$H16="CAPPED OUT"),"",'Early Budget'!$B16)</f>
        <v/>
      </c>
      <c r="D12" s="53" t="str">
        <f>IF(OR('Early Budget'!$I16="",'Early Budget'!$I16="Not Approved",'Early Budget'!$H16="CAPPED OUT"),"",'Early Budget'!$C16)</f>
        <v/>
      </c>
      <c r="E12" s="55" t="str">
        <f>IF(OR('Early Budget'!$I16="",'Early Budget'!$I16="Not Approved",'Early Budget'!$H16="CAPPED OUT"),"",'Early Budget'!$I16)</f>
        <v/>
      </c>
      <c r="F12" s="55" t="str">
        <f>IF(OR('Early Budget'!$I16="",'Early Budget'!$I16="Not Approved",'Early Budget'!$K16&lt;&gt;"Yes",'Early Budget'!$H16="CAPPED OUT"),"",'Early Budget'!$K16)</f>
        <v/>
      </c>
      <c r="G12" s="55" t="str">
        <f>IF(OR('Early Budget'!$I16="",'Early Budget'!$I16="Not Approved",'Early Budget'!$H16="CAPPED OUT"),"",'Early Budget'!$G16)</f>
        <v/>
      </c>
      <c r="H12" s="56" t="str">
        <f>IF(OR('Early Budget'!$I16="",'Early Budget'!$I16="Not Approved",'Early Budget'!$H16="CAPPED OUT"),"",'Early Budget'!$H16)</f>
        <v/>
      </c>
      <c r="J12" s="141" t="s">
        <v>640</v>
      </c>
      <c r="K12" s="55" t="s">
        <v>13</v>
      </c>
      <c r="L12" s="169">
        <v>1000</v>
      </c>
      <c r="M12" s="167" t="str">
        <f>IF(SUMIFS('Early Budget'!H:H,'Early Budget'!I:I,J12)=0, "",SUMIFS('Early Budget'!H:H,'Early Budget'!I:I,J12))</f>
        <v/>
      </c>
    </row>
    <row r="13" spans="1:13" x14ac:dyDescent="0.2">
      <c r="A13" s="61" t="str">
        <f>IF(OR('Early Budget'!$I17="",'Early Budget'!$I17="Not Approved",'Early Budget'!$H17="CAPPED OUT"),"",Cover!$C$5)</f>
        <v/>
      </c>
      <c r="B13" s="61" t="str">
        <f>IF(OR('Early Budget'!$I17="",'Early Budget'!$I17="Not Approved",'Early Budget'!$H17="CAPPED OUT"),"","Early")</f>
        <v/>
      </c>
      <c r="C13" s="53" t="str">
        <f>IF(OR('Early Budget'!$I17="",'Early Budget'!$I17="Not Approved",'Early Budget'!$B17="",'Early Budget'!$H17="CAPPED OUT"),"",'Early Budget'!$B17)</f>
        <v/>
      </c>
      <c r="D13" s="53" t="str">
        <f>IF(OR('Early Budget'!$I17="",'Early Budget'!$I17="Not Approved",'Early Budget'!$H17="CAPPED OUT"),"",'Early Budget'!$C17)</f>
        <v/>
      </c>
      <c r="E13" s="55" t="str">
        <f>IF(OR('Early Budget'!$I17="",'Early Budget'!$I17="Not Approved",'Early Budget'!$H17="CAPPED OUT"),"",'Early Budget'!$I17)</f>
        <v/>
      </c>
      <c r="F13" s="55" t="str">
        <f>IF(OR('Early Budget'!$I17="",'Early Budget'!$I17="Not Approved",'Early Budget'!$K17&lt;&gt;"Yes",'Early Budget'!$H17="CAPPED OUT"),"",'Early Budget'!$K17)</f>
        <v/>
      </c>
      <c r="G13" s="55" t="str">
        <f>IF(OR('Early Budget'!$I17="",'Early Budget'!$I17="Not Approved",'Early Budget'!$H17="CAPPED OUT"),"",'Early Budget'!$G17)</f>
        <v/>
      </c>
      <c r="H13" s="56" t="str">
        <f>IF(OR('Early Budget'!$I17="",'Early Budget'!$I17="Not Approved",'Early Budget'!$H17="CAPPED OUT"),"",'Early Budget'!$H17)</f>
        <v/>
      </c>
      <c r="J13" s="141" t="s">
        <v>31</v>
      </c>
      <c r="K13" s="3" t="s">
        <v>13</v>
      </c>
      <c r="L13" s="169">
        <v>200</v>
      </c>
      <c r="M13" s="167" t="str">
        <f>IF(SUMIFS('Early Budget'!H:H,'Early Budget'!I:I,J13)=0, "",SUMIFS('Early Budget'!H:H,'Early Budget'!I:I,J13))</f>
        <v/>
      </c>
    </row>
    <row r="14" spans="1:13" x14ac:dyDescent="0.2">
      <c r="A14" s="61" t="str">
        <f>IF(OR('Early Budget'!$I18="",'Early Budget'!$I18="Not Approved",'Early Budget'!$H18="CAPPED OUT"),"",Cover!$C$5)</f>
        <v/>
      </c>
      <c r="B14" s="61" t="str">
        <f>IF(OR('Early Budget'!$I18="",'Early Budget'!$I18="Not Approved",'Early Budget'!$H18="CAPPED OUT"),"","Early")</f>
        <v/>
      </c>
      <c r="C14" s="53" t="str">
        <f>IF(OR('Early Budget'!$I18="",'Early Budget'!$I18="Not Approved",'Early Budget'!$B18="",'Early Budget'!$H18="CAPPED OUT"),"",'Early Budget'!$B18)</f>
        <v/>
      </c>
      <c r="D14" s="53" t="str">
        <f>IF(OR('Early Budget'!$I18="",'Early Budget'!$I18="Not Approved",'Early Budget'!$H18="CAPPED OUT"),"",'Early Budget'!$C18)</f>
        <v/>
      </c>
      <c r="E14" s="55" t="str">
        <f>IF(OR('Early Budget'!$I18="",'Early Budget'!$I18="Not Approved",'Early Budget'!$H18="CAPPED OUT"),"",'Early Budget'!$I18)</f>
        <v/>
      </c>
      <c r="F14" s="55" t="str">
        <f>IF(OR('Early Budget'!$I18="",'Early Budget'!$I18="Not Approved",'Early Budget'!$K18&lt;&gt;"Yes",'Early Budget'!$H18="CAPPED OUT"),"",'Early Budget'!$K18)</f>
        <v/>
      </c>
      <c r="G14" s="55" t="str">
        <f>IF(OR('Early Budget'!$I18="",'Early Budget'!$I18="Not Approved",'Early Budget'!$H18="CAPPED OUT"),"",'Early Budget'!$G18)</f>
        <v/>
      </c>
      <c r="H14" s="56" t="str">
        <f>IF(OR('Early Budget'!$I18="",'Early Budget'!$I18="Not Approved",'Early Budget'!$H18="CAPPED OUT"),"",'Early Budget'!$H18)</f>
        <v/>
      </c>
      <c r="J14" s="141" t="s">
        <v>7</v>
      </c>
      <c r="K14" s="3"/>
      <c r="L14" s="170">
        <v>10000000</v>
      </c>
      <c r="M14" s="167" t="str">
        <f>IF(SUMIFS('Early Budget'!H:H,'Early Budget'!I:I,J14)=0, "",SUMIFS('Early Budget'!H:H,'Early Budget'!I:I,J14))</f>
        <v/>
      </c>
    </row>
    <row r="15" spans="1:13" x14ac:dyDescent="0.2">
      <c r="A15" s="61" t="str">
        <f>IF(OR('Early Budget'!$I19="",'Early Budget'!$I19="Not Approved",'Early Budget'!$H19="CAPPED OUT"),"",Cover!$C$5)</f>
        <v/>
      </c>
      <c r="B15" s="61" t="str">
        <f>IF(OR('Early Budget'!$I19="",'Early Budget'!$I19="Not Approved",'Early Budget'!$H19="CAPPED OUT"),"","Early")</f>
        <v/>
      </c>
      <c r="C15" s="53" t="str">
        <f>IF(OR('Early Budget'!$I19="",'Early Budget'!$I19="Not Approved",'Early Budget'!$B19="",'Early Budget'!$H19="CAPPED OUT"),"",'Early Budget'!$B19)</f>
        <v/>
      </c>
      <c r="D15" s="53" t="str">
        <f>IF(OR('Early Budget'!$I19="",'Early Budget'!$I19="Not Approved",'Early Budget'!$H19="CAPPED OUT"),"",'Early Budget'!$C19)</f>
        <v/>
      </c>
      <c r="E15" s="55" t="str">
        <f>IF(OR('Early Budget'!$I19="",'Early Budget'!$I19="Not Approved",'Early Budget'!$H19="CAPPED OUT"),"",'Early Budget'!$I19)</f>
        <v/>
      </c>
      <c r="F15" s="55" t="str">
        <f>IF(OR('Early Budget'!$I19="",'Early Budget'!$I19="Not Approved",'Early Budget'!$K19&lt;&gt;"Yes",'Early Budget'!$H19="CAPPED OUT"),"",'Early Budget'!$K19)</f>
        <v/>
      </c>
      <c r="G15" s="55" t="str">
        <f>IF(OR('Early Budget'!$I19="",'Early Budget'!$I19="Not Approved",'Early Budget'!$H19="CAPPED OUT"),"",'Early Budget'!$G19)</f>
        <v/>
      </c>
      <c r="H15" s="56" t="str">
        <f>IF(OR('Early Budget'!$I19="",'Early Budget'!$I19="Not Approved",'Early Budget'!$H19="CAPPED OUT"),"",'Early Budget'!$H19)</f>
        <v/>
      </c>
      <c r="J15" s="141" t="s">
        <v>32</v>
      </c>
      <c r="K15" s="3" t="s">
        <v>13</v>
      </c>
      <c r="L15" s="169">
        <v>30000</v>
      </c>
      <c r="M15" s="167" t="str">
        <f>IF(SUMIFS('Early Budget'!H:H,'Early Budget'!I:I,J15)=0, "",SUMIFS('Early Budget'!H:H,'Early Budget'!I:I,J15))</f>
        <v/>
      </c>
    </row>
    <row r="16" spans="1:13" x14ac:dyDescent="0.2">
      <c r="A16" s="61" t="str">
        <f>IF(OR('Early Budget'!$I20="",'Early Budget'!$I20="Not Approved",'Early Budget'!$H20="CAPPED OUT"),"",Cover!$C$5)</f>
        <v/>
      </c>
      <c r="B16" s="61" t="str">
        <f>IF(OR('Early Budget'!$I20="",'Early Budget'!$I20="Not Approved",'Early Budget'!$H20="CAPPED OUT"),"","Early")</f>
        <v/>
      </c>
      <c r="C16" s="53" t="str">
        <f>IF(OR('Early Budget'!$I20="",'Early Budget'!$I20="Not Approved",'Early Budget'!$B20="",'Early Budget'!$H20="CAPPED OUT"),"",'Early Budget'!$B20)</f>
        <v/>
      </c>
      <c r="D16" s="53" t="str">
        <f>IF(OR('Early Budget'!$I20="",'Early Budget'!$I20="Not Approved",'Early Budget'!$H20="CAPPED OUT"),"",'Early Budget'!$C20)</f>
        <v/>
      </c>
      <c r="E16" s="55" t="str">
        <f>IF(OR('Early Budget'!$I20="",'Early Budget'!$I20="Not Approved",'Early Budget'!$H20="CAPPED OUT"),"",'Early Budget'!$I20)</f>
        <v/>
      </c>
      <c r="F16" s="55" t="str">
        <f>IF(OR('Early Budget'!$I20="",'Early Budget'!$I20="Not Approved",'Early Budget'!$K20&lt;&gt;"Yes",'Early Budget'!$H20="CAPPED OUT"),"",'Early Budget'!$K20)</f>
        <v/>
      </c>
      <c r="G16" s="55" t="str">
        <f>IF(OR('Early Budget'!$I20="",'Early Budget'!$I20="Not Approved",'Early Budget'!$H20="CAPPED OUT"),"",'Early Budget'!$G20)</f>
        <v/>
      </c>
      <c r="H16" s="56" t="str">
        <f>IF(OR('Early Budget'!$I20="",'Early Budget'!$I20="Not Approved",'Early Budget'!$H20="CAPPED OUT"),"",'Early Budget'!$H20)</f>
        <v/>
      </c>
      <c r="J16" s="141" t="s">
        <v>641</v>
      </c>
      <c r="K16" s="3" t="s">
        <v>13</v>
      </c>
      <c r="L16" s="169">
        <v>10000</v>
      </c>
      <c r="M16" s="167" t="str">
        <f>IF(SUMIFS('Early Budget'!H:H,'Early Budget'!I:I,J16)=0, "",SUMIFS('Early Budget'!H:H,'Early Budget'!I:I,J16))</f>
        <v/>
      </c>
    </row>
    <row r="17" spans="1:13" x14ac:dyDescent="0.2">
      <c r="A17" s="61" t="str">
        <f>IF(OR('Early Budget'!$I21="",'Early Budget'!$I21="Not Approved",'Early Budget'!$H21="CAPPED OUT"),"",Cover!$C$5)</f>
        <v/>
      </c>
      <c r="B17" s="61" t="str">
        <f>IF(OR('Early Budget'!$I21="",'Early Budget'!$I21="Not Approved",'Early Budget'!$H21="CAPPED OUT"),"","Early")</f>
        <v/>
      </c>
      <c r="C17" s="53" t="str">
        <f>IF(OR('Early Budget'!$I21="",'Early Budget'!$I21="Not Approved",'Early Budget'!$B21="",'Early Budget'!$H21="CAPPED OUT"),"",'Early Budget'!$B21)</f>
        <v/>
      </c>
      <c r="D17" s="53" t="str">
        <f>IF(OR('Early Budget'!$I21="",'Early Budget'!$I21="Not Approved",'Early Budget'!$H21="CAPPED OUT"),"",'Early Budget'!$C21)</f>
        <v/>
      </c>
      <c r="E17" s="55" t="str">
        <f>IF(OR('Early Budget'!$I21="",'Early Budget'!$I21="Not Approved",'Early Budget'!$H21="CAPPED OUT"),"",'Early Budget'!$I21)</f>
        <v/>
      </c>
      <c r="F17" s="55" t="str">
        <f>IF(OR('Early Budget'!$I21="",'Early Budget'!$I21="Not Approved",'Early Budget'!$K21&lt;&gt;"Yes",'Early Budget'!$H21="CAPPED OUT"),"",'Early Budget'!$K21)</f>
        <v/>
      </c>
      <c r="G17" s="55" t="str">
        <f>IF(OR('Early Budget'!$I21="",'Early Budget'!$I21="Not Approved",'Early Budget'!$H21="CAPPED OUT"),"",'Early Budget'!$G21)</f>
        <v/>
      </c>
      <c r="H17" s="56" t="str">
        <f>IF(OR('Early Budget'!$I21="",'Early Budget'!$I21="Not Approved",'Early Budget'!$H21="CAPPED OUT"),"",'Early Budget'!$H21)</f>
        <v/>
      </c>
      <c r="J17" s="141" t="s">
        <v>33</v>
      </c>
      <c r="K17" s="3" t="s">
        <v>13</v>
      </c>
      <c r="L17" s="169">
        <v>1050</v>
      </c>
      <c r="M17" s="167" t="str">
        <f>IF(SUMIFS('Early Budget'!H:H,'Early Budget'!I:I,J17)=0, "",SUMIFS('Early Budget'!H:H,'Early Budget'!I:I,J17))</f>
        <v/>
      </c>
    </row>
    <row r="18" spans="1:13" x14ac:dyDescent="0.2">
      <c r="A18" s="61" t="str">
        <f>IF(OR('Early Budget'!$I22="",'Early Budget'!$I22="Not Approved",'Early Budget'!$H22="CAPPED OUT"),"",Cover!$C$5)</f>
        <v/>
      </c>
      <c r="B18" s="61" t="str">
        <f>IF(OR('Early Budget'!$I22="",'Early Budget'!$I22="Not Approved",'Early Budget'!$H22="CAPPED OUT"),"","Early")</f>
        <v/>
      </c>
      <c r="C18" s="53" t="str">
        <f>IF(OR('Early Budget'!$I22="",'Early Budget'!$I22="Not Approved",'Early Budget'!$B22="",'Early Budget'!$H22="CAPPED OUT"),"",'Early Budget'!$B22)</f>
        <v/>
      </c>
      <c r="D18" s="53" t="str">
        <f>IF(OR('Early Budget'!$I22="",'Early Budget'!$I22="Not Approved",'Early Budget'!$H22="CAPPED OUT"),"",'Early Budget'!$C22)</f>
        <v/>
      </c>
      <c r="E18" s="55" t="str">
        <f>IF(OR('Early Budget'!$I22="",'Early Budget'!$I22="Not Approved",'Early Budget'!$H22="CAPPED OUT"),"",'Early Budget'!$I22)</f>
        <v/>
      </c>
      <c r="F18" s="55" t="str">
        <f>IF(OR('Early Budget'!$I22="",'Early Budget'!$I22="Not Approved",'Early Budget'!$K22&lt;&gt;"Yes",'Early Budget'!$H22="CAPPED OUT"),"",'Early Budget'!$K22)</f>
        <v/>
      </c>
      <c r="G18" s="55" t="str">
        <f>IF(OR('Early Budget'!$I22="",'Early Budget'!$I22="Not Approved",'Early Budget'!$H22="CAPPED OUT"),"",'Early Budget'!$G22)</f>
        <v/>
      </c>
      <c r="H18" s="56" t="str">
        <f>IF(OR('Early Budget'!$I22="",'Early Budget'!$I22="Not Approved",'Early Budget'!$H22="CAPPED OUT"),"",'Early Budget'!$H22)</f>
        <v/>
      </c>
      <c r="J18" s="141" t="s">
        <v>34</v>
      </c>
      <c r="K18" s="3"/>
      <c r="L18" s="170">
        <v>10000000</v>
      </c>
      <c r="M18" s="167" t="str">
        <f>IF(SUMIFS('Early Budget'!H:H,'Early Budget'!I:I,J18)=0, "",SUMIFS('Early Budget'!H:H,'Early Budget'!I:I,J18))</f>
        <v/>
      </c>
    </row>
    <row r="19" spans="1:13" x14ac:dyDescent="0.2">
      <c r="A19" s="61" t="str">
        <f>IF(OR('Early Budget'!$I23="",'Early Budget'!$I23="Not Approved",'Early Budget'!$H23="CAPPED OUT"),"",Cover!$C$5)</f>
        <v/>
      </c>
      <c r="B19" s="61" t="str">
        <f>IF(OR('Early Budget'!$I23="",'Early Budget'!$I23="Not Approved",'Early Budget'!$H23="CAPPED OUT"),"","Early")</f>
        <v/>
      </c>
      <c r="C19" s="53" t="str">
        <f>IF(OR('Early Budget'!$I23="",'Early Budget'!$I23="Not Approved",'Early Budget'!$B23="",'Early Budget'!$H23="CAPPED OUT"),"",'Early Budget'!$B23)</f>
        <v/>
      </c>
      <c r="D19" s="53" t="str">
        <f>IF(OR('Early Budget'!$I23="",'Early Budget'!$I23="Not Approved",'Early Budget'!$H23="CAPPED OUT"),"",'Early Budget'!$C23)</f>
        <v/>
      </c>
      <c r="E19" s="55" t="str">
        <f>IF(OR('Early Budget'!$I23="",'Early Budget'!$I23="Not Approved",'Early Budget'!$H23="CAPPED OUT"),"",'Early Budget'!$I23)</f>
        <v/>
      </c>
      <c r="F19" s="55" t="str">
        <f>IF(OR('Early Budget'!$I23="",'Early Budget'!$I23="Not Approved",'Early Budget'!$K23&lt;&gt;"Yes",'Early Budget'!$H23="CAPPED OUT"),"",'Early Budget'!$K23)</f>
        <v/>
      </c>
      <c r="G19" s="55" t="str">
        <f>IF(OR('Early Budget'!$I23="",'Early Budget'!$I23="Not Approved",'Early Budget'!$H23="CAPPED OUT"),"",'Early Budget'!$G23)</f>
        <v/>
      </c>
      <c r="H19" s="56" t="str">
        <f>IF(OR('Early Budget'!$I23="",'Early Budget'!$I23="Not Approved",'Early Budget'!$H23="CAPPED OUT"),"",'Early Budget'!$H23)</f>
        <v/>
      </c>
      <c r="J19" s="141" t="s">
        <v>244</v>
      </c>
      <c r="K19" s="3" t="s">
        <v>13</v>
      </c>
      <c r="L19" s="169">
        <v>10000</v>
      </c>
      <c r="M19" s="167" t="str">
        <f>IF(SUMIFS('Early Budget'!H:H,'Early Budget'!I:I,J19)=0, "",SUMIFS('Early Budget'!H:H,'Early Budget'!I:I,J19))</f>
        <v/>
      </c>
    </row>
    <row r="20" spans="1:13" x14ac:dyDescent="0.2">
      <c r="A20" s="61" t="str">
        <f>IF(OR('Early Budget'!$I24="",'Early Budget'!$I24="Not Approved",'Early Budget'!$H24="CAPPED OUT"),"",Cover!$C$5)</f>
        <v/>
      </c>
      <c r="B20" s="61" t="str">
        <f>IF(OR('Early Budget'!$I24="",'Early Budget'!$I24="Not Approved",'Early Budget'!$H24="CAPPED OUT"),"","Early")</f>
        <v/>
      </c>
      <c r="C20" s="53" t="str">
        <f>IF(OR('Early Budget'!$I24="",'Early Budget'!$I24="Not Approved",'Early Budget'!$B24="",'Early Budget'!$H24="CAPPED OUT"),"",'Early Budget'!$B24)</f>
        <v/>
      </c>
      <c r="D20" s="53" t="str">
        <f>IF(OR('Early Budget'!$I24="",'Early Budget'!$I24="Not Approved",'Early Budget'!$H24="CAPPED OUT"),"",'Early Budget'!$C24)</f>
        <v/>
      </c>
      <c r="E20" s="55" t="str">
        <f>IF(OR('Early Budget'!$I24="",'Early Budget'!$I24="Not Approved",'Early Budget'!$H24="CAPPED OUT"),"",'Early Budget'!$I24)</f>
        <v/>
      </c>
      <c r="F20" s="55" t="str">
        <f>IF(OR('Early Budget'!$I24="",'Early Budget'!$I24="Not Approved",'Early Budget'!$K24&lt;&gt;"Yes",'Early Budget'!$H24="CAPPED OUT"),"",'Early Budget'!$K24)</f>
        <v/>
      </c>
      <c r="G20" s="55" t="str">
        <f>IF(OR('Early Budget'!$I24="",'Early Budget'!$I24="Not Approved",'Early Budget'!$H24="CAPPED OUT"),"",'Early Budget'!$G24)</f>
        <v/>
      </c>
      <c r="H20" s="56" t="str">
        <f>IF(OR('Early Budget'!$I24="",'Early Budget'!$I24="Not Approved",'Early Budget'!$H24="CAPPED OUT"),"",'Early Budget'!$H24)</f>
        <v/>
      </c>
      <c r="J20" s="141" t="s">
        <v>310</v>
      </c>
      <c r="K20" s="3" t="s">
        <v>13</v>
      </c>
      <c r="L20" s="169">
        <v>750</v>
      </c>
      <c r="M20" s="167" t="str">
        <f>IF(SUMIFS('Early Budget'!H:H,'Early Budget'!I:I,J20)=0, "",SUMIFS('Early Budget'!H:H,'Early Budget'!I:I,J20))</f>
        <v/>
      </c>
    </row>
    <row r="21" spans="1:13" x14ac:dyDescent="0.2">
      <c r="A21" s="61" t="str">
        <f>IF(OR('Early Budget'!$I25="",'Early Budget'!$I25="Not Approved",'Early Budget'!$H25="CAPPED OUT"),"",Cover!$C$5)</f>
        <v/>
      </c>
      <c r="B21" s="61" t="str">
        <f>IF(OR('Early Budget'!$I25="",'Early Budget'!$I25="Not Approved",'Early Budget'!$H25="CAPPED OUT"),"","Early")</f>
        <v/>
      </c>
      <c r="C21" s="53" t="str">
        <f>IF(OR('Early Budget'!$I25="",'Early Budget'!$I25="Not Approved",'Early Budget'!$B25="",'Early Budget'!$H25="CAPPED OUT"),"",'Early Budget'!$B25)</f>
        <v/>
      </c>
      <c r="D21" s="53" t="str">
        <f>IF(OR('Early Budget'!$I25="",'Early Budget'!$I25="Not Approved",'Early Budget'!$H25="CAPPED OUT"),"",'Early Budget'!$C25)</f>
        <v/>
      </c>
      <c r="E21" s="55" t="str">
        <f>IF(OR('Early Budget'!$I25="",'Early Budget'!$I25="Not Approved",'Early Budget'!$H25="CAPPED OUT"),"",'Early Budget'!$I25)</f>
        <v/>
      </c>
      <c r="F21" s="55" t="str">
        <f>IF(OR('Early Budget'!$I25="",'Early Budget'!$I25="Not Approved",'Early Budget'!$K25&lt;&gt;"Yes",'Early Budget'!$H25="CAPPED OUT"),"",'Early Budget'!$K25)</f>
        <v/>
      </c>
      <c r="G21" s="55" t="str">
        <f>IF(OR('Early Budget'!$I25="",'Early Budget'!$I25="Not Approved",'Early Budget'!$H25="CAPPED OUT"),"",'Early Budget'!$G25)</f>
        <v/>
      </c>
      <c r="H21" s="56" t="str">
        <f>IF(OR('Early Budget'!$I25="",'Early Budget'!$I25="Not Approved",'Early Budget'!$H25="CAPPED OUT"),"",'Early Budget'!$H25)</f>
        <v/>
      </c>
      <c r="J21" s="141" t="s">
        <v>311</v>
      </c>
      <c r="K21" s="3" t="s">
        <v>13</v>
      </c>
      <c r="L21" s="169">
        <v>750</v>
      </c>
      <c r="M21" s="167" t="str">
        <f>IF(SUMIFS('Early Budget'!H:H,'Early Budget'!I:I,J21)=0, "",SUMIFS('Early Budget'!H:H,'Early Budget'!I:I,J21))</f>
        <v/>
      </c>
    </row>
    <row r="22" spans="1:13" ht="17" thickBot="1" x14ac:dyDescent="0.25">
      <c r="A22" s="61" t="str">
        <f>IF(OR('Early Budget'!$I26="",'Early Budget'!$I26="Not Approved",'Early Budget'!$H26="CAPPED OUT"),"",Cover!$C$5)</f>
        <v/>
      </c>
      <c r="B22" s="61" t="str">
        <f>IF(OR('Early Budget'!$I26="",'Early Budget'!$I26="Not Approved",'Early Budget'!$H26="CAPPED OUT"),"","Early")</f>
        <v/>
      </c>
      <c r="C22" s="53" t="str">
        <f>IF(OR('Early Budget'!$I26="",'Early Budget'!$I26="Not Approved",'Early Budget'!$B26="",'Early Budget'!$H26="CAPPED OUT"),"",'Early Budget'!$B26)</f>
        <v/>
      </c>
      <c r="D22" s="53" t="str">
        <f>IF(OR('Early Budget'!$I26="",'Early Budget'!$I26="Not Approved",'Early Budget'!$H26="CAPPED OUT"),"",'Early Budget'!$C26)</f>
        <v/>
      </c>
      <c r="E22" s="55" t="str">
        <f>IF(OR('Early Budget'!$I26="",'Early Budget'!$I26="Not Approved",'Early Budget'!$H26="CAPPED OUT"),"",'Early Budget'!$I26)</f>
        <v/>
      </c>
      <c r="F22" s="55" t="str">
        <f>IF(OR('Early Budget'!$I26="",'Early Budget'!$I26="Not Approved",'Early Budget'!$K26&lt;&gt;"Yes",'Early Budget'!$H26="CAPPED OUT"),"",'Early Budget'!$K26)</f>
        <v/>
      </c>
      <c r="G22" s="55" t="str">
        <f>IF(OR('Early Budget'!$I26="",'Early Budget'!$I26="Not Approved",'Early Budget'!$H26="CAPPED OUT"),"",'Early Budget'!$G26)</f>
        <v/>
      </c>
      <c r="H22" s="56" t="str">
        <f>IF(OR('Early Budget'!$I26="",'Early Budget'!$I26="Not Approved",'Early Budget'!$H26="CAPPED OUT"),"",'Early Budget'!$H26)</f>
        <v/>
      </c>
      <c r="J22" s="142" t="s">
        <v>20</v>
      </c>
      <c r="K22" s="143"/>
      <c r="L22" s="171">
        <v>0</v>
      </c>
      <c r="M22" s="168" t="str">
        <f>IF(SUMIFS('Early Budget'!H:H,'Early Budget'!I:I,J22)=0, "",SUMIFS('Early Budget'!H:H,'Early Budget'!I:I,J22))</f>
        <v/>
      </c>
    </row>
    <row r="23" spans="1:13" x14ac:dyDescent="0.2">
      <c r="A23" s="61" t="str">
        <f>IF(OR('Early Budget'!$I27="",'Early Budget'!$I27="Not Approved",'Early Budget'!$H27="CAPPED OUT"),"",Cover!$C$5)</f>
        <v/>
      </c>
      <c r="B23" s="61" t="str">
        <f>IF(OR('Early Budget'!$I27="",'Early Budget'!$I27="Not Approved",'Early Budget'!$H27="CAPPED OUT"),"","Early")</f>
        <v/>
      </c>
      <c r="C23" s="53" t="str">
        <f>IF(OR('Early Budget'!$I27="",'Early Budget'!$I27="Not Approved",'Early Budget'!$B27="",'Early Budget'!$H27="CAPPED OUT"),"",'Early Budget'!$B27)</f>
        <v/>
      </c>
      <c r="D23" s="53" t="str">
        <f>IF(OR('Early Budget'!$I27="",'Early Budget'!$I27="Not Approved",'Early Budget'!$H27="CAPPED OUT"),"",'Early Budget'!$C27)</f>
        <v/>
      </c>
      <c r="E23" s="55" t="str">
        <f>IF(OR('Early Budget'!$I27="",'Early Budget'!$I27="Not Approved",'Early Budget'!$H27="CAPPED OUT"),"",'Early Budget'!$I27)</f>
        <v/>
      </c>
      <c r="F23" s="55" t="str">
        <f>IF(OR('Early Budget'!$I27="",'Early Budget'!$I27="Not Approved",'Early Budget'!$K27&lt;&gt;"Yes",'Early Budget'!$H27="CAPPED OUT"),"",'Early Budget'!$K27)</f>
        <v/>
      </c>
      <c r="G23" s="55" t="str">
        <f>IF(OR('Early Budget'!$I27="",'Early Budget'!$I27="Not Approved",'Early Budget'!$H27="CAPPED OUT"),"",'Early Budget'!$G27)</f>
        <v/>
      </c>
      <c r="H23" s="56" t="str">
        <f>IF(OR('Early Budget'!$I27="",'Early Budget'!$I27="Not Approved",'Early Budget'!$H27="CAPPED OUT"),"",'Early Budget'!$H27)</f>
        <v/>
      </c>
    </row>
    <row r="24" spans="1:13" x14ac:dyDescent="0.2">
      <c r="A24" s="61" t="str">
        <f>IF(OR('Early Budget'!$I28="",'Early Budget'!$I28="Not Approved",'Early Budget'!$H28="CAPPED OUT"),"",Cover!$C$5)</f>
        <v/>
      </c>
      <c r="B24" s="61" t="str">
        <f>IF(OR('Early Budget'!$I28="",'Early Budget'!$I28="Not Approved",'Early Budget'!$H28="CAPPED OUT"),"","Early")</f>
        <v/>
      </c>
      <c r="C24" s="53" t="str">
        <f>IF(OR('Early Budget'!$I28="",'Early Budget'!$I28="Not Approved",'Early Budget'!$B28="",'Early Budget'!$H28="CAPPED OUT"),"",'Early Budget'!$B28)</f>
        <v/>
      </c>
      <c r="D24" s="53" t="str">
        <f>IF(OR('Early Budget'!$I28="",'Early Budget'!$I28="Not Approved",'Early Budget'!$H28="CAPPED OUT"),"",'Early Budget'!$C28)</f>
        <v/>
      </c>
      <c r="E24" s="55" t="str">
        <f>IF(OR('Early Budget'!$I28="",'Early Budget'!$I28="Not Approved",'Early Budget'!$H28="CAPPED OUT"),"",'Early Budget'!$I28)</f>
        <v/>
      </c>
      <c r="F24" s="55" t="str">
        <f>IF(OR('Early Budget'!$I28="",'Early Budget'!$I28="Not Approved",'Early Budget'!$K28&lt;&gt;"Yes",'Early Budget'!$H28="CAPPED OUT"),"",'Early Budget'!$K28)</f>
        <v/>
      </c>
      <c r="G24" s="55" t="str">
        <f>IF(OR('Early Budget'!$I28="",'Early Budget'!$I28="Not Approved",'Early Budget'!$H28="CAPPED OUT"),"",'Early Budget'!$G28)</f>
        <v/>
      </c>
      <c r="H24" s="56" t="str">
        <f>IF(OR('Early Budget'!$I28="",'Early Budget'!$I28="Not Approved",'Early Budget'!$H28="CAPPED OUT"),"",'Early Budget'!$H28)</f>
        <v/>
      </c>
      <c r="J24" s="54" t="s">
        <v>312</v>
      </c>
    </row>
    <row r="25" spans="1:13" x14ac:dyDescent="0.2">
      <c r="A25" s="61" t="str">
        <f>IF(OR('Early Budget'!$I29="",'Early Budget'!$I29="Not Approved",'Early Budget'!$H29="CAPPED OUT"),"",Cover!$C$5)</f>
        <v/>
      </c>
      <c r="B25" s="61" t="str">
        <f>IF(OR('Early Budget'!$I29="",'Early Budget'!$I29="Not Approved",'Early Budget'!$H29="CAPPED OUT"),"","Early")</f>
        <v/>
      </c>
      <c r="C25" s="53" t="str">
        <f>IF(OR('Early Budget'!$I29="",'Early Budget'!$I29="Not Approved",'Early Budget'!$B29="",'Early Budget'!$H29="CAPPED OUT"),"",'Early Budget'!$B29)</f>
        <v/>
      </c>
      <c r="D25" s="53" t="str">
        <f>IF(OR('Early Budget'!$I29="",'Early Budget'!$I29="Not Approved",'Early Budget'!$H29="CAPPED OUT"),"",'Early Budget'!$C29)</f>
        <v/>
      </c>
      <c r="E25" s="55" t="str">
        <f>IF(OR('Early Budget'!$I29="",'Early Budget'!$I29="Not Approved",'Early Budget'!$H29="CAPPED OUT"),"",'Early Budget'!$I29)</f>
        <v/>
      </c>
      <c r="F25" s="55" t="str">
        <f>IF(OR('Early Budget'!$I29="",'Early Budget'!$I29="Not Approved",'Early Budget'!$K29&lt;&gt;"Yes",'Early Budget'!$H29="CAPPED OUT"),"",'Early Budget'!$K29)</f>
        <v/>
      </c>
      <c r="G25" s="55" t="str">
        <f>IF(OR('Early Budget'!$I29="",'Early Budget'!$I29="Not Approved",'Early Budget'!$H29="CAPPED OUT"),"",'Early Budget'!$G29)</f>
        <v/>
      </c>
      <c r="H25" s="56" t="str">
        <f>IF(OR('Early Budget'!$I29="",'Early Budget'!$I29="Not Approved",'Early Budget'!$H29="CAPPED OUT"),"",'Early Budget'!$H29)</f>
        <v/>
      </c>
    </row>
    <row r="26" spans="1:13" x14ac:dyDescent="0.2">
      <c r="A26" s="61" t="str">
        <f>IF(OR('Early Budget'!$I30="",'Early Budget'!$I30="Not Approved",'Early Budget'!$H30="CAPPED OUT"),"",Cover!$C$5)</f>
        <v/>
      </c>
      <c r="B26" s="61" t="str">
        <f>IF(OR('Early Budget'!$I30="",'Early Budget'!$I30="Not Approved",'Early Budget'!$H30="CAPPED OUT"),"","Early")</f>
        <v/>
      </c>
      <c r="C26" s="53" t="str">
        <f>IF(OR('Early Budget'!$I30="",'Early Budget'!$I30="Not Approved",'Early Budget'!$B30="",'Early Budget'!$H30="CAPPED OUT"),"",'Early Budget'!$B30)</f>
        <v/>
      </c>
      <c r="D26" s="53" t="str">
        <f>IF(OR('Early Budget'!$I30="",'Early Budget'!$I30="Not Approved",'Early Budget'!$H30="CAPPED OUT"),"",'Early Budget'!$C30)</f>
        <v/>
      </c>
      <c r="E26" s="55" t="str">
        <f>IF(OR('Early Budget'!$I30="",'Early Budget'!$I30="Not Approved",'Early Budget'!$H30="CAPPED OUT"),"",'Early Budget'!$I30)</f>
        <v/>
      </c>
      <c r="F26" s="55" t="str">
        <f>IF(OR('Early Budget'!$I30="",'Early Budget'!$I30="Not Approved",'Early Budget'!$K30&lt;&gt;"Yes",'Early Budget'!$H30="CAPPED OUT"),"",'Early Budget'!$K30)</f>
        <v/>
      </c>
      <c r="G26" s="55" t="str">
        <f>IF(OR('Early Budget'!$I30="",'Early Budget'!$I30="Not Approved",'Early Budget'!$H30="CAPPED OUT"),"",'Early Budget'!$G30)</f>
        <v/>
      </c>
      <c r="H26" s="56" t="str">
        <f>IF(OR('Early Budget'!$I30="",'Early Budget'!$I30="Not Approved",'Early Budget'!$H30="CAPPED OUT"),"",'Early Budget'!$H30)</f>
        <v/>
      </c>
    </row>
    <row r="27" spans="1:13" x14ac:dyDescent="0.2">
      <c r="A27" s="61" t="str">
        <f>IF(OR('Early Budget'!$I31="",'Early Budget'!$I31="Not Approved",'Early Budget'!$H31="CAPPED OUT"),"",Cover!$C$5)</f>
        <v/>
      </c>
      <c r="B27" s="61" t="str">
        <f>IF(OR('Early Budget'!$I31="",'Early Budget'!$I31="Not Approved",'Early Budget'!$H31="CAPPED OUT"),"","Early")</f>
        <v/>
      </c>
      <c r="C27" s="53" t="str">
        <f>IF(OR('Early Budget'!$I31="",'Early Budget'!$I31="Not Approved",'Early Budget'!$B31="",'Early Budget'!$H31="CAPPED OUT"),"",'Early Budget'!$B31)</f>
        <v/>
      </c>
      <c r="D27" s="53" t="str">
        <f>IF(OR('Early Budget'!$I31="",'Early Budget'!$I31="Not Approved",'Early Budget'!$H31="CAPPED OUT"),"",'Early Budget'!$C31)</f>
        <v/>
      </c>
      <c r="E27" s="55" t="str">
        <f>IF(OR('Early Budget'!$I31="",'Early Budget'!$I31="Not Approved",'Early Budget'!$H31="CAPPED OUT"),"",'Early Budget'!$I31)</f>
        <v/>
      </c>
      <c r="F27" s="55" t="str">
        <f>IF(OR('Early Budget'!$I31="",'Early Budget'!$I31="Not Approved",'Early Budget'!$K31&lt;&gt;"Yes",'Early Budget'!$H31="CAPPED OUT"),"",'Early Budget'!$K31)</f>
        <v/>
      </c>
      <c r="G27" s="55" t="str">
        <f>IF(OR('Early Budget'!$I31="",'Early Budget'!$I31="Not Approved",'Early Budget'!$H31="CAPPED OUT"),"",'Early Budget'!$G31)</f>
        <v/>
      </c>
      <c r="H27" s="56" t="str">
        <f>IF(OR('Early Budget'!$I31="",'Early Budget'!$I31="Not Approved",'Early Budget'!$H31="CAPPED OUT"),"",'Early Budget'!$H31)</f>
        <v/>
      </c>
    </row>
    <row r="28" spans="1:13" x14ac:dyDescent="0.2">
      <c r="A28" s="61" t="str">
        <f>IF(OR('Early Budget'!$I32="",'Early Budget'!$I32="Not Approved",'Early Budget'!$H32="CAPPED OUT"),"",Cover!$C$5)</f>
        <v/>
      </c>
      <c r="B28" s="61" t="str">
        <f>IF(OR('Early Budget'!$I32="",'Early Budget'!$I32="Not Approved",'Early Budget'!$H32="CAPPED OUT"),"","Early")</f>
        <v/>
      </c>
      <c r="C28" s="53" t="str">
        <f>IF(OR('Early Budget'!$I32="",'Early Budget'!$I32="Not Approved",'Early Budget'!$B32="",'Early Budget'!$H32="CAPPED OUT"),"",'Early Budget'!$B32)</f>
        <v/>
      </c>
      <c r="D28" s="53" t="str">
        <f>IF(OR('Early Budget'!$I32="",'Early Budget'!$I32="Not Approved",'Early Budget'!$H32="CAPPED OUT"),"",'Early Budget'!$C32)</f>
        <v/>
      </c>
      <c r="E28" s="55" t="str">
        <f>IF(OR('Early Budget'!$I32="",'Early Budget'!$I32="Not Approved",'Early Budget'!$H32="CAPPED OUT"),"",'Early Budget'!$I32)</f>
        <v/>
      </c>
      <c r="F28" s="55" t="str">
        <f>IF(OR('Early Budget'!$I32="",'Early Budget'!$I32="Not Approved",'Early Budget'!$K32&lt;&gt;"Yes",'Early Budget'!$H32="CAPPED OUT"),"",'Early Budget'!$K32)</f>
        <v/>
      </c>
      <c r="G28" s="55" t="str">
        <f>IF(OR('Early Budget'!$I32="",'Early Budget'!$I32="Not Approved",'Early Budget'!$H32="CAPPED OUT"),"",'Early Budget'!$G32)</f>
        <v/>
      </c>
      <c r="H28" s="56" t="str">
        <f>IF(OR('Early Budget'!$I32="",'Early Budget'!$I32="Not Approved",'Early Budget'!$H32="CAPPED OUT"),"",'Early Budget'!$H32)</f>
        <v/>
      </c>
    </row>
    <row r="29" spans="1:13" x14ac:dyDescent="0.2">
      <c r="A29" s="61" t="str">
        <f>IF(OR('Early Budget'!$I33="",'Early Budget'!$I33="Not Approved",'Early Budget'!$H33="CAPPED OUT"),"",Cover!$C$5)</f>
        <v/>
      </c>
      <c r="B29" s="61" t="str">
        <f>IF(OR('Early Budget'!$I33="",'Early Budget'!$I33="Not Approved",'Early Budget'!$H33="CAPPED OUT"),"","Early")</f>
        <v/>
      </c>
      <c r="C29" s="53" t="str">
        <f>IF(OR('Early Budget'!$I33="",'Early Budget'!$I33="Not Approved",'Early Budget'!$B33="",'Early Budget'!$H33="CAPPED OUT"),"",'Early Budget'!$B33)</f>
        <v/>
      </c>
      <c r="D29" s="53" t="str">
        <f>IF(OR('Early Budget'!$I33="",'Early Budget'!$I33="Not Approved",'Early Budget'!$H33="CAPPED OUT"),"",'Early Budget'!$C33)</f>
        <v/>
      </c>
      <c r="E29" s="55" t="str">
        <f>IF(OR('Early Budget'!$I33="",'Early Budget'!$I33="Not Approved",'Early Budget'!$H33="CAPPED OUT"),"",'Early Budget'!$I33)</f>
        <v/>
      </c>
      <c r="F29" s="55" t="str">
        <f>IF(OR('Early Budget'!$I33="",'Early Budget'!$I33="Not Approved",'Early Budget'!$K33&lt;&gt;"Yes",'Early Budget'!$H33="CAPPED OUT"),"",'Early Budget'!$K33)</f>
        <v/>
      </c>
      <c r="G29" s="55" t="str">
        <f>IF(OR('Early Budget'!$I33="",'Early Budget'!$I33="Not Approved",'Early Budget'!$H33="CAPPED OUT"),"",'Early Budget'!$G33)</f>
        <v/>
      </c>
      <c r="H29" s="56" t="str">
        <f>IF(OR('Early Budget'!$I33="",'Early Budget'!$I33="Not Approved",'Early Budget'!$H33="CAPPED OUT"),"",'Early Budget'!$H33)</f>
        <v/>
      </c>
    </row>
    <row r="30" spans="1:13" x14ac:dyDescent="0.2">
      <c r="A30" s="61" t="str">
        <f>IF(OR('Early Budget'!$I34="",'Early Budget'!$I34="Not Approved",'Early Budget'!$H34="CAPPED OUT"),"",Cover!$C$5)</f>
        <v/>
      </c>
      <c r="B30" s="61" t="str">
        <f>IF(OR('Early Budget'!$I34="",'Early Budget'!$I34="Not Approved",'Early Budget'!$H34="CAPPED OUT"),"","Early")</f>
        <v/>
      </c>
      <c r="C30" s="53" t="str">
        <f>IF(OR('Early Budget'!$I34="",'Early Budget'!$I34="Not Approved",'Early Budget'!$B34="",'Early Budget'!$H34="CAPPED OUT"),"",'Early Budget'!$B34)</f>
        <v/>
      </c>
      <c r="D30" s="53" t="str">
        <f>IF(OR('Early Budget'!$I34="",'Early Budget'!$I34="Not Approved",'Early Budget'!$H34="CAPPED OUT"),"",'Early Budget'!$C34)</f>
        <v/>
      </c>
      <c r="E30" s="55" t="str">
        <f>IF(OR('Early Budget'!$I34="",'Early Budget'!$I34="Not Approved",'Early Budget'!$H34="CAPPED OUT"),"",'Early Budget'!$I34)</f>
        <v/>
      </c>
      <c r="F30" s="55" t="str">
        <f>IF(OR('Early Budget'!$I34="",'Early Budget'!$I34="Not Approved",'Early Budget'!$K34&lt;&gt;"Yes",'Early Budget'!$H34="CAPPED OUT"),"",'Early Budget'!$K34)</f>
        <v/>
      </c>
      <c r="G30" s="55" t="str">
        <f>IF(OR('Early Budget'!$I34="",'Early Budget'!$I34="Not Approved",'Early Budget'!$H34="CAPPED OUT"),"",'Early Budget'!$G34)</f>
        <v/>
      </c>
      <c r="H30" s="56" t="str">
        <f>IF(OR('Early Budget'!$I34="",'Early Budget'!$I34="Not Approved",'Early Budget'!$H34="CAPPED OUT"),"",'Early Budget'!$H34)</f>
        <v/>
      </c>
    </row>
    <row r="31" spans="1:13" x14ac:dyDescent="0.2">
      <c r="A31" s="61" t="str">
        <f>IF(OR('Early Budget'!$I35="",'Early Budget'!$I35="Not Approved",'Early Budget'!$H35="CAPPED OUT"),"",Cover!$C$5)</f>
        <v/>
      </c>
      <c r="B31" s="61" t="str">
        <f>IF(OR('Early Budget'!$I35="",'Early Budget'!$I35="Not Approved",'Early Budget'!$H35="CAPPED OUT"),"","Early")</f>
        <v/>
      </c>
      <c r="C31" s="53" t="str">
        <f>IF(OR('Early Budget'!$I35="",'Early Budget'!$I35="Not Approved",'Early Budget'!$B35="",'Early Budget'!$H35="CAPPED OUT"),"",'Early Budget'!$B35)</f>
        <v/>
      </c>
      <c r="D31" s="53" t="str">
        <f>IF(OR('Early Budget'!$I35="",'Early Budget'!$I35="Not Approved",'Early Budget'!$H35="CAPPED OUT"),"",'Early Budget'!$C35)</f>
        <v/>
      </c>
      <c r="E31" s="55" t="str">
        <f>IF(OR('Early Budget'!$I35="",'Early Budget'!$I35="Not Approved",'Early Budget'!$H35="CAPPED OUT"),"",'Early Budget'!$I35)</f>
        <v/>
      </c>
      <c r="F31" s="55" t="str">
        <f>IF(OR('Early Budget'!$I35="",'Early Budget'!$I35="Not Approved",'Early Budget'!$K35&lt;&gt;"Yes",'Early Budget'!$H35="CAPPED OUT"),"",'Early Budget'!$K35)</f>
        <v/>
      </c>
      <c r="G31" s="55" t="str">
        <f>IF(OR('Early Budget'!$I35="",'Early Budget'!$I35="Not Approved",'Early Budget'!$H35="CAPPED OUT"),"",'Early Budget'!$G35)</f>
        <v/>
      </c>
      <c r="H31" s="56" t="str">
        <f>IF(OR('Early Budget'!$I35="",'Early Budget'!$I35="Not Approved",'Early Budget'!$H35="CAPPED OUT"),"",'Early Budget'!$H35)</f>
        <v/>
      </c>
    </row>
    <row r="32" spans="1:13" x14ac:dyDescent="0.2">
      <c r="A32" s="61" t="str">
        <f>IF(OR('Early Budget'!$I36="",'Early Budget'!$I36="Not Approved",'Early Budget'!$H36="CAPPED OUT"),"",Cover!$C$5)</f>
        <v/>
      </c>
      <c r="B32" s="61" t="str">
        <f>IF(OR('Early Budget'!$I36="",'Early Budget'!$I36="Not Approved",'Early Budget'!$H36="CAPPED OUT"),"","Early")</f>
        <v/>
      </c>
      <c r="C32" s="53" t="str">
        <f>IF(OR('Early Budget'!$I36="",'Early Budget'!$I36="Not Approved",'Early Budget'!$B36="",'Early Budget'!$H36="CAPPED OUT"),"",'Early Budget'!$B36)</f>
        <v/>
      </c>
      <c r="D32" s="53" t="str">
        <f>IF(OR('Early Budget'!$I36="",'Early Budget'!$I36="Not Approved",'Early Budget'!$H36="CAPPED OUT"),"",'Early Budget'!$C36)</f>
        <v/>
      </c>
      <c r="E32" s="55" t="str">
        <f>IF(OR('Early Budget'!$I36="",'Early Budget'!$I36="Not Approved",'Early Budget'!$H36="CAPPED OUT"),"",'Early Budget'!$I36)</f>
        <v/>
      </c>
      <c r="F32" s="55" t="str">
        <f>IF(OR('Early Budget'!$I36="",'Early Budget'!$I36="Not Approved",'Early Budget'!$K36&lt;&gt;"Yes",'Early Budget'!$H36="CAPPED OUT"),"",'Early Budget'!$K36)</f>
        <v/>
      </c>
      <c r="G32" s="55" t="str">
        <f>IF(OR('Early Budget'!$I36="",'Early Budget'!$I36="Not Approved",'Early Budget'!$H36="CAPPED OUT"),"",'Early Budget'!$G36)</f>
        <v/>
      </c>
      <c r="H32" s="56" t="str">
        <f>IF(OR('Early Budget'!$I36="",'Early Budget'!$I36="Not Approved",'Early Budget'!$H36="CAPPED OUT"),"",'Early Budget'!$H36)</f>
        <v/>
      </c>
    </row>
    <row r="33" spans="1:8" x14ac:dyDescent="0.2">
      <c r="A33" s="61" t="str">
        <f>IF(OR('Early Budget'!$I37="",'Early Budget'!$I37="Not Approved",'Early Budget'!$H37="CAPPED OUT"),"",Cover!$C$5)</f>
        <v/>
      </c>
      <c r="B33" s="61" t="str">
        <f>IF(OR('Early Budget'!$I37="",'Early Budget'!$I37="Not Approved",'Early Budget'!$H37="CAPPED OUT"),"","Early")</f>
        <v/>
      </c>
      <c r="C33" s="53" t="str">
        <f>IF(OR('Early Budget'!$I37="",'Early Budget'!$I37="Not Approved",'Early Budget'!$B37="",'Early Budget'!$H37="CAPPED OUT"),"",'Early Budget'!$B37)</f>
        <v/>
      </c>
      <c r="D33" s="53" t="str">
        <f>IF(OR('Early Budget'!$I37="",'Early Budget'!$I37="Not Approved",'Early Budget'!$H37="CAPPED OUT"),"",'Early Budget'!$C37)</f>
        <v/>
      </c>
      <c r="E33" s="55" t="str">
        <f>IF(OR('Early Budget'!$I37="",'Early Budget'!$I37="Not Approved",'Early Budget'!$H37="CAPPED OUT"),"",'Early Budget'!$I37)</f>
        <v/>
      </c>
      <c r="F33" s="55" t="str">
        <f>IF(OR('Early Budget'!$I37="",'Early Budget'!$I37="Not Approved",'Early Budget'!$K37&lt;&gt;"Yes",'Early Budget'!$H37="CAPPED OUT"),"",'Early Budget'!$K37)</f>
        <v/>
      </c>
      <c r="G33" s="55" t="str">
        <f>IF(OR('Early Budget'!$I37="",'Early Budget'!$I37="Not Approved",'Early Budget'!$H37="CAPPED OUT"),"",'Early Budget'!$G37)</f>
        <v/>
      </c>
      <c r="H33" s="56" t="str">
        <f>IF(OR('Early Budget'!$I37="",'Early Budget'!$I37="Not Approved",'Early Budget'!$H37="CAPPED OUT"),"",'Early Budget'!$H37)</f>
        <v/>
      </c>
    </row>
    <row r="34" spans="1:8" x14ac:dyDescent="0.2">
      <c r="A34" s="61" t="str">
        <f>IF(OR('Early Budget'!$I38="",'Early Budget'!$I38="Not Approved",'Early Budget'!$H38="CAPPED OUT"),"",Cover!$C$5)</f>
        <v/>
      </c>
      <c r="B34" s="61" t="str">
        <f>IF(OR('Early Budget'!$I38="",'Early Budget'!$I38="Not Approved",'Early Budget'!$H38="CAPPED OUT"),"","Early")</f>
        <v/>
      </c>
      <c r="C34" s="53" t="str">
        <f>IF(OR('Early Budget'!$I38="",'Early Budget'!$I38="Not Approved",'Early Budget'!$B38="",'Early Budget'!$H38="CAPPED OUT"),"",'Early Budget'!$B38)</f>
        <v/>
      </c>
      <c r="D34" s="53" t="str">
        <f>IF(OR('Early Budget'!$I38="",'Early Budget'!$I38="Not Approved",'Early Budget'!$H38="CAPPED OUT"),"",'Early Budget'!$C38)</f>
        <v/>
      </c>
      <c r="E34" s="55" t="str">
        <f>IF(OR('Early Budget'!$I38="",'Early Budget'!$I38="Not Approved",'Early Budget'!$H38="CAPPED OUT"),"",'Early Budget'!$I38)</f>
        <v/>
      </c>
      <c r="F34" s="55" t="str">
        <f>IF(OR('Early Budget'!$I38="",'Early Budget'!$I38="Not Approved",'Early Budget'!$K38&lt;&gt;"Yes",'Early Budget'!$H38="CAPPED OUT"),"",'Early Budget'!$K38)</f>
        <v/>
      </c>
      <c r="G34" s="55" t="str">
        <f>IF(OR('Early Budget'!$I38="",'Early Budget'!$I38="Not Approved",'Early Budget'!$H38="CAPPED OUT"),"",'Early Budget'!$G38)</f>
        <v/>
      </c>
      <c r="H34" s="56" t="str">
        <f>IF(OR('Early Budget'!$I38="",'Early Budget'!$I38="Not Approved",'Early Budget'!$H38="CAPPED OUT"),"",'Early Budget'!$H38)</f>
        <v/>
      </c>
    </row>
    <row r="35" spans="1:8" x14ac:dyDescent="0.2">
      <c r="A35" s="61" t="str">
        <f>IF(OR('Early Budget'!$I39="",'Early Budget'!$I39="Not Approved",'Early Budget'!$H39="CAPPED OUT"),"",Cover!$C$5)</f>
        <v/>
      </c>
      <c r="B35" s="61" t="str">
        <f>IF(OR('Early Budget'!$I39="",'Early Budget'!$I39="Not Approved",'Early Budget'!$H39="CAPPED OUT"),"","Early")</f>
        <v/>
      </c>
      <c r="C35" s="53" t="str">
        <f>IF(OR('Early Budget'!$I39="",'Early Budget'!$I39="Not Approved",'Early Budget'!$B39="",'Early Budget'!$H39="CAPPED OUT"),"",'Early Budget'!$B39)</f>
        <v/>
      </c>
      <c r="D35" s="53" t="str">
        <f>IF(OR('Early Budget'!$I39="",'Early Budget'!$I39="Not Approved",'Early Budget'!$H39="CAPPED OUT"),"",'Early Budget'!$C39)</f>
        <v/>
      </c>
      <c r="E35" s="55" t="str">
        <f>IF(OR('Early Budget'!$I39="",'Early Budget'!$I39="Not Approved",'Early Budget'!$H39="CAPPED OUT"),"",'Early Budget'!$I39)</f>
        <v/>
      </c>
      <c r="F35" s="55" t="str">
        <f>IF(OR('Early Budget'!$I39="",'Early Budget'!$I39="Not Approved",'Early Budget'!$K39&lt;&gt;"Yes",'Early Budget'!$H39="CAPPED OUT"),"",'Early Budget'!$K39)</f>
        <v/>
      </c>
      <c r="G35" s="55" t="str">
        <f>IF(OR('Early Budget'!$I39="",'Early Budget'!$I39="Not Approved",'Early Budget'!$H39="CAPPED OUT"),"",'Early Budget'!$G39)</f>
        <v/>
      </c>
      <c r="H35" s="56" t="str">
        <f>IF(OR('Early Budget'!$I39="",'Early Budget'!$I39="Not Approved",'Early Budget'!$H39="CAPPED OUT"),"",'Early Budget'!$H39)</f>
        <v/>
      </c>
    </row>
    <row r="36" spans="1:8" x14ac:dyDescent="0.2">
      <c r="A36" s="61" t="str">
        <f>IF(OR('Early Budget'!$I40="",'Early Budget'!$I40="Not Approved",'Early Budget'!$H40="CAPPED OUT"),"",Cover!$C$5)</f>
        <v/>
      </c>
      <c r="B36" s="61" t="str">
        <f>IF(OR('Early Budget'!$I40="",'Early Budget'!$I40="Not Approved",'Early Budget'!$H40="CAPPED OUT"),"","Early")</f>
        <v/>
      </c>
      <c r="C36" s="53" t="str">
        <f>IF(OR('Early Budget'!$I40="",'Early Budget'!$I40="Not Approved",'Early Budget'!$B40="",'Early Budget'!$H40="CAPPED OUT"),"",'Early Budget'!$B40)</f>
        <v/>
      </c>
      <c r="D36" s="53" t="str">
        <f>IF(OR('Early Budget'!$I40="",'Early Budget'!$I40="Not Approved",'Early Budget'!$H40="CAPPED OUT"),"",'Early Budget'!$C40)</f>
        <v/>
      </c>
      <c r="E36" s="55" t="str">
        <f>IF(OR('Early Budget'!$I40="",'Early Budget'!$I40="Not Approved",'Early Budget'!$H40="CAPPED OUT"),"",'Early Budget'!$I40)</f>
        <v/>
      </c>
      <c r="F36" s="55" t="str">
        <f>IF(OR('Early Budget'!$I40="",'Early Budget'!$I40="Not Approved",'Early Budget'!$K40&lt;&gt;"Yes",'Early Budget'!$H40="CAPPED OUT"),"",'Early Budget'!$K40)</f>
        <v/>
      </c>
      <c r="G36" s="55" t="str">
        <f>IF(OR('Early Budget'!$I40="",'Early Budget'!$I40="Not Approved",'Early Budget'!$H40="CAPPED OUT"),"",'Early Budget'!$G40)</f>
        <v/>
      </c>
      <c r="H36" s="56" t="str">
        <f>IF(OR('Early Budget'!$I40="",'Early Budget'!$I40="Not Approved",'Early Budget'!$H40="CAPPED OUT"),"",'Early Budget'!$H40)</f>
        <v/>
      </c>
    </row>
    <row r="37" spans="1:8" x14ac:dyDescent="0.2">
      <c r="A37" s="61" t="str">
        <f>IF(OR('Early Budget'!$I41="",'Early Budget'!$I41="Not Approved",'Early Budget'!$H41="CAPPED OUT"),"",Cover!$C$5)</f>
        <v/>
      </c>
      <c r="B37" s="61" t="str">
        <f>IF(OR('Early Budget'!$I41="",'Early Budget'!$I41="Not Approved",'Early Budget'!$H41="CAPPED OUT"),"","Early")</f>
        <v/>
      </c>
      <c r="C37" s="53" t="str">
        <f>IF(OR('Early Budget'!$I41="",'Early Budget'!$I41="Not Approved",'Early Budget'!$B41="",'Early Budget'!$H41="CAPPED OUT"),"",'Early Budget'!$B41)</f>
        <v/>
      </c>
      <c r="D37" s="53" t="str">
        <f>IF(OR('Early Budget'!$I41="",'Early Budget'!$I41="Not Approved",'Early Budget'!$H41="CAPPED OUT"),"",'Early Budget'!$C41)</f>
        <v/>
      </c>
      <c r="E37" s="55" t="str">
        <f>IF(OR('Early Budget'!$I41="",'Early Budget'!$I41="Not Approved",'Early Budget'!$H41="CAPPED OUT"),"",'Early Budget'!$I41)</f>
        <v/>
      </c>
      <c r="F37" s="55" t="str">
        <f>IF(OR('Early Budget'!$I41="",'Early Budget'!$I41="Not Approved",'Early Budget'!$K41&lt;&gt;"Yes",'Early Budget'!$H41="CAPPED OUT"),"",'Early Budget'!$K41)</f>
        <v/>
      </c>
      <c r="G37" s="55" t="str">
        <f>IF(OR('Early Budget'!$I41="",'Early Budget'!$I41="Not Approved",'Early Budget'!$H41="CAPPED OUT"),"",'Early Budget'!$G41)</f>
        <v/>
      </c>
      <c r="H37" s="56" t="str">
        <f>IF(OR('Early Budget'!$I41="",'Early Budget'!$I41="Not Approved",'Early Budget'!$H41="CAPPED OUT"),"",'Early Budget'!$H41)</f>
        <v/>
      </c>
    </row>
    <row r="38" spans="1:8" x14ac:dyDescent="0.2">
      <c r="A38" s="61" t="str">
        <f>IF(OR('Early Budget'!$I42="",'Early Budget'!$I42="Not Approved",'Early Budget'!$H42="CAPPED OUT"),"",Cover!$C$5)</f>
        <v/>
      </c>
      <c r="B38" s="61" t="str">
        <f>IF(OR('Early Budget'!$I42="",'Early Budget'!$I42="Not Approved",'Early Budget'!$H42="CAPPED OUT"),"","Early")</f>
        <v/>
      </c>
      <c r="C38" s="53" t="str">
        <f>IF(OR('Early Budget'!$I42="",'Early Budget'!$I42="Not Approved",'Early Budget'!$B42="",'Early Budget'!$H42="CAPPED OUT"),"",'Early Budget'!$B42)</f>
        <v/>
      </c>
      <c r="D38" s="53" t="str">
        <f>IF(OR('Early Budget'!$I42="",'Early Budget'!$I42="Not Approved",'Early Budget'!$H42="CAPPED OUT"),"",'Early Budget'!$C42)</f>
        <v/>
      </c>
      <c r="E38" s="55" t="str">
        <f>IF(OR('Early Budget'!$I42="",'Early Budget'!$I42="Not Approved",'Early Budget'!$H42="CAPPED OUT"),"",'Early Budget'!$I42)</f>
        <v/>
      </c>
      <c r="F38" s="55" t="str">
        <f>IF(OR('Early Budget'!$I42="",'Early Budget'!$I42="Not Approved",'Early Budget'!$K42&lt;&gt;"Yes",'Early Budget'!$H42="CAPPED OUT"),"",'Early Budget'!$K42)</f>
        <v/>
      </c>
      <c r="G38" s="55" t="str">
        <f>IF(OR('Early Budget'!$I42="",'Early Budget'!$I42="Not Approved",'Early Budget'!$H42="CAPPED OUT"),"",'Early Budget'!$G42)</f>
        <v/>
      </c>
      <c r="H38" s="56" t="str">
        <f>IF(OR('Early Budget'!$I42="",'Early Budget'!$I42="Not Approved",'Early Budget'!$H42="CAPPED OUT"),"",'Early Budget'!$H42)</f>
        <v/>
      </c>
    </row>
    <row r="39" spans="1:8" x14ac:dyDescent="0.2">
      <c r="A39" s="61" t="str">
        <f>IF(OR('Early Budget'!$I43="",'Early Budget'!$I43="Not Approved",'Early Budget'!$H43="CAPPED OUT"),"",Cover!$C$5)</f>
        <v/>
      </c>
      <c r="B39" s="61" t="str">
        <f>IF(OR('Early Budget'!$I43="",'Early Budget'!$I43="Not Approved",'Early Budget'!$H43="CAPPED OUT"),"","Early")</f>
        <v/>
      </c>
      <c r="C39" s="53" t="str">
        <f>IF(OR('Early Budget'!$I43="",'Early Budget'!$I43="Not Approved",'Early Budget'!$B43="",'Early Budget'!$H43="CAPPED OUT"),"",'Early Budget'!$B43)</f>
        <v/>
      </c>
      <c r="D39" s="53" t="str">
        <f>IF(OR('Early Budget'!$I43="",'Early Budget'!$I43="Not Approved",'Early Budget'!$H43="CAPPED OUT"),"",'Early Budget'!$C43)</f>
        <v/>
      </c>
      <c r="E39" s="55" t="str">
        <f>IF(OR('Early Budget'!$I43="",'Early Budget'!$I43="Not Approved",'Early Budget'!$H43="CAPPED OUT"),"",'Early Budget'!$I43)</f>
        <v/>
      </c>
      <c r="F39" s="55" t="str">
        <f>IF(OR('Early Budget'!$I43="",'Early Budget'!$I43="Not Approved",'Early Budget'!$K43&lt;&gt;"Yes",'Early Budget'!$H43="CAPPED OUT"),"",'Early Budget'!$K43)</f>
        <v/>
      </c>
      <c r="G39" s="55" t="str">
        <f>IF(OR('Early Budget'!$I43="",'Early Budget'!$I43="Not Approved",'Early Budget'!$H43="CAPPED OUT"),"",'Early Budget'!$G43)</f>
        <v/>
      </c>
      <c r="H39" s="56" t="str">
        <f>IF(OR('Early Budget'!$I43="",'Early Budget'!$I43="Not Approved",'Early Budget'!$H43="CAPPED OUT"),"",'Early Budget'!$H43)</f>
        <v/>
      </c>
    </row>
    <row r="40" spans="1:8" x14ac:dyDescent="0.2">
      <c r="A40" s="61" t="str">
        <f>IF(OR('Early Budget'!$I44="",'Early Budget'!$I44="Not Approved",'Early Budget'!$H44="CAPPED OUT"),"",Cover!$C$5)</f>
        <v/>
      </c>
      <c r="B40" s="61" t="str">
        <f>IF(OR('Early Budget'!$I44="",'Early Budget'!$I44="Not Approved",'Early Budget'!$H44="CAPPED OUT"),"","Early")</f>
        <v/>
      </c>
      <c r="C40" s="53" t="str">
        <f>IF(OR('Early Budget'!$I44="",'Early Budget'!$I44="Not Approved",'Early Budget'!$B44="",'Early Budget'!$H44="CAPPED OUT"),"",'Early Budget'!$B44)</f>
        <v/>
      </c>
      <c r="D40" s="53" t="str">
        <f>IF(OR('Early Budget'!$I44="",'Early Budget'!$I44="Not Approved",'Early Budget'!$H44="CAPPED OUT"),"",'Early Budget'!$C44)</f>
        <v/>
      </c>
      <c r="E40" s="55" t="str">
        <f>IF(OR('Early Budget'!$I44="",'Early Budget'!$I44="Not Approved",'Early Budget'!$H44="CAPPED OUT"),"",'Early Budget'!$I44)</f>
        <v/>
      </c>
      <c r="F40" s="55" t="str">
        <f>IF(OR('Early Budget'!$I44="",'Early Budget'!$I44="Not Approved",'Early Budget'!$K44&lt;&gt;"Yes",'Early Budget'!$H44="CAPPED OUT"),"",'Early Budget'!$K44)</f>
        <v/>
      </c>
      <c r="G40" s="55" t="str">
        <f>IF(OR('Early Budget'!$I44="",'Early Budget'!$I44="Not Approved",'Early Budget'!$H44="CAPPED OUT"),"",'Early Budget'!$G44)</f>
        <v/>
      </c>
      <c r="H40" s="56" t="str">
        <f>IF(OR('Early Budget'!$I44="",'Early Budget'!$I44="Not Approved",'Early Budget'!$H44="CAPPED OUT"),"",'Early Budget'!$H44)</f>
        <v/>
      </c>
    </row>
    <row r="41" spans="1:8" x14ac:dyDescent="0.2">
      <c r="A41" s="61" t="str">
        <f>IF(OR('Early Budget'!$I45="",'Early Budget'!$I45="Not Approved",'Early Budget'!$H45="CAPPED OUT"),"",Cover!$C$5)</f>
        <v/>
      </c>
      <c r="B41" s="61" t="str">
        <f>IF(OR('Early Budget'!$I45="",'Early Budget'!$I45="Not Approved",'Early Budget'!$H45="CAPPED OUT"),"","Early")</f>
        <v/>
      </c>
      <c r="C41" s="53" t="str">
        <f>IF(OR('Early Budget'!$I45="",'Early Budget'!$I45="Not Approved",'Early Budget'!$B45="",'Early Budget'!$H45="CAPPED OUT"),"",'Early Budget'!$B45)</f>
        <v/>
      </c>
      <c r="D41" s="53" t="str">
        <f>IF(OR('Early Budget'!$I45="",'Early Budget'!$I45="Not Approved",'Early Budget'!$H45="CAPPED OUT"),"",'Early Budget'!$C45)</f>
        <v/>
      </c>
      <c r="E41" s="55" t="str">
        <f>IF(OR('Early Budget'!$I45="",'Early Budget'!$I45="Not Approved",'Early Budget'!$H45="CAPPED OUT"),"",'Early Budget'!$I45)</f>
        <v/>
      </c>
      <c r="F41" s="55" t="str">
        <f>IF(OR('Early Budget'!$I45="",'Early Budget'!$I45="Not Approved",'Early Budget'!$K45&lt;&gt;"Yes",'Early Budget'!$H45="CAPPED OUT"),"",'Early Budget'!$K45)</f>
        <v/>
      </c>
      <c r="G41" s="55" t="str">
        <f>IF(OR('Early Budget'!$I45="",'Early Budget'!$I45="Not Approved",'Early Budget'!$H45="CAPPED OUT"),"",'Early Budget'!$G45)</f>
        <v/>
      </c>
      <c r="H41" s="56" t="str">
        <f>IF(OR('Early Budget'!$I45="",'Early Budget'!$I45="Not Approved",'Early Budget'!$H45="CAPPED OUT"),"",'Early Budget'!$H45)</f>
        <v/>
      </c>
    </row>
    <row r="42" spans="1:8" x14ac:dyDescent="0.2">
      <c r="A42" s="61" t="str">
        <f>IF(OR('Early Budget'!$I46="",'Early Budget'!$I46="Not Approved",'Early Budget'!$H46="CAPPED OUT"),"",Cover!$C$5)</f>
        <v/>
      </c>
      <c r="B42" s="61" t="str">
        <f>IF(OR('Early Budget'!$I46="",'Early Budget'!$I46="Not Approved",'Early Budget'!$H46="CAPPED OUT"),"","Early")</f>
        <v/>
      </c>
      <c r="C42" s="53" t="str">
        <f>IF(OR('Early Budget'!$I46="",'Early Budget'!$I46="Not Approved",'Early Budget'!$B46="",'Early Budget'!$H46="CAPPED OUT"),"",'Early Budget'!$B46)</f>
        <v/>
      </c>
      <c r="D42" s="53" t="str">
        <f>IF(OR('Early Budget'!$I46="",'Early Budget'!$I46="Not Approved",'Early Budget'!$H46="CAPPED OUT"),"",'Early Budget'!$C46)</f>
        <v/>
      </c>
      <c r="E42" s="55" t="str">
        <f>IF(OR('Early Budget'!$I46="",'Early Budget'!$I46="Not Approved",'Early Budget'!$H46="CAPPED OUT"),"",'Early Budget'!$I46)</f>
        <v/>
      </c>
      <c r="F42" s="55" t="str">
        <f>IF(OR('Early Budget'!$I46="",'Early Budget'!$I46="Not Approved",'Early Budget'!$K46&lt;&gt;"Yes",'Early Budget'!$H46="CAPPED OUT"),"",'Early Budget'!$K46)</f>
        <v/>
      </c>
      <c r="G42" s="55" t="str">
        <f>IF(OR('Early Budget'!$I46="",'Early Budget'!$I46="Not Approved",'Early Budget'!$H46="CAPPED OUT"),"",'Early Budget'!$G46)</f>
        <v/>
      </c>
      <c r="H42" s="56" t="str">
        <f>IF(OR('Early Budget'!$I46="",'Early Budget'!$I46="Not Approved",'Early Budget'!$H46="CAPPED OUT"),"",'Early Budget'!$H46)</f>
        <v/>
      </c>
    </row>
    <row r="43" spans="1:8" x14ac:dyDescent="0.2">
      <c r="A43" s="61" t="str">
        <f>IF(OR('Early Budget'!$I47="",'Early Budget'!$I47="Not Approved",'Early Budget'!$H47="CAPPED OUT"),"",Cover!$C$5)</f>
        <v/>
      </c>
      <c r="B43" s="61" t="str">
        <f>IF(OR('Early Budget'!$I47="",'Early Budget'!$I47="Not Approved",'Early Budget'!$H47="CAPPED OUT"),"","Early")</f>
        <v/>
      </c>
      <c r="C43" s="53" t="str">
        <f>IF(OR('Early Budget'!$I47="",'Early Budget'!$I47="Not Approved",'Early Budget'!$B47="",'Early Budget'!$H47="CAPPED OUT"),"",'Early Budget'!$B47)</f>
        <v/>
      </c>
      <c r="D43" s="53" t="str">
        <f>IF(OR('Early Budget'!$I47="",'Early Budget'!$I47="Not Approved",'Early Budget'!$H47="CAPPED OUT"),"",'Early Budget'!$C47)</f>
        <v/>
      </c>
      <c r="E43" s="55" t="str">
        <f>IF(OR('Early Budget'!$I47="",'Early Budget'!$I47="Not Approved",'Early Budget'!$H47="CAPPED OUT"),"",'Early Budget'!$I47)</f>
        <v/>
      </c>
      <c r="F43" s="55" t="str">
        <f>IF(OR('Early Budget'!$I47="",'Early Budget'!$I47="Not Approved",'Early Budget'!$K47&lt;&gt;"Yes",'Early Budget'!$H47="CAPPED OUT"),"",'Early Budget'!$K47)</f>
        <v/>
      </c>
      <c r="G43" s="55" t="str">
        <f>IF(OR('Early Budget'!$I47="",'Early Budget'!$I47="Not Approved",'Early Budget'!$H47="CAPPED OUT"),"",'Early Budget'!$G47)</f>
        <v/>
      </c>
      <c r="H43" s="56" t="str">
        <f>IF(OR('Early Budget'!$I47="",'Early Budget'!$I47="Not Approved",'Early Budget'!$H47="CAPPED OUT"),"",'Early Budget'!$H47)</f>
        <v/>
      </c>
    </row>
    <row r="44" spans="1:8" x14ac:dyDescent="0.2">
      <c r="A44" s="61" t="str">
        <f>IF(OR('Early Budget'!$I48="",'Early Budget'!$I48="Not Approved",'Early Budget'!$H48="CAPPED OUT"),"",Cover!$C$5)</f>
        <v/>
      </c>
      <c r="B44" s="61" t="str">
        <f>IF(OR('Early Budget'!$I48="",'Early Budget'!$I48="Not Approved",'Early Budget'!$H48="CAPPED OUT"),"","Early")</f>
        <v/>
      </c>
      <c r="C44" s="53" t="str">
        <f>IF(OR('Early Budget'!$I48="",'Early Budget'!$I48="Not Approved",'Early Budget'!$B48="",'Early Budget'!$H48="CAPPED OUT"),"",'Early Budget'!$B48)</f>
        <v/>
      </c>
      <c r="D44" s="53" t="str">
        <f>IF(OR('Early Budget'!$I48="",'Early Budget'!$I48="Not Approved",'Early Budget'!$H48="CAPPED OUT"),"",'Early Budget'!$C48)</f>
        <v/>
      </c>
      <c r="E44" s="55" t="str">
        <f>IF(OR('Early Budget'!$I48="",'Early Budget'!$I48="Not Approved",'Early Budget'!$H48="CAPPED OUT"),"",'Early Budget'!$I48)</f>
        <v/>
      </c>
      <c r="F44" s="55" t="str">
        <f>IF(OR('Early Budget'!$I48="",'Early Budget'!$I48="Not Approved",'Early Budget'!$K48&lt;&gt;"Yes",'Early Budget'!$H48="CAPPED OUT"),"",'Early Budget'!$K48)</f>
        <v/>
      </c>
      <c r="G44" s="55" t="str">
        <f>IF(OR('Early Budget'!$I48="",'Early Budget'!$I48="Not Approved",'Early Budget'!$H48="CAPPED OUT"),"",'Early Budget'!$G48)</f>
        <v/>
      </c>
      <c r="H44" s="56" t="str">
        <f>IF(OR('Early Budget'!$I48="",'Early Budget'!$I48="Not Approved",'Early Budget'!$H48="CAPPED OUT"),"",'Early Budget'!$H48)</f>
        <v/>
      </c>
    </row>
    <row r="45" spans="1:8" x14ac:dyDescent="0.2">
      <c r="A45" s="61" t="str">
        <f>IF(OR('Early Budget'!$I49="",'Early Budget'!$I49="Not Approved",'Early Budget'!$H49="CAPPED OUT"),"",Cover!$C$5)</f>
        <v/>
      </c>
      <c r="B45" s="61" t="str">
        <f>IF(OR('Early Budget'!$I49="",'Early Budget'!$I49="Not Approved",'Early Budget'!$H49="CAPPED OUT"),"","Early")</f>
        <v/>
      </c>
      <c r="C45" s="53" t="str">
        <f>IF(OR('Early Budget'!$I49="",'Early Budget'!$I49="Not Approved",'Early Budget'!$B49="",'Early Budget'!$H49="CAPPED OUT"),"",'Early Budget'!$B49)</f>
        <v/>
      </c>
      <c r="D45" s="53" t="str">
        <f>IF(OR('Early Budget'!$I49="",'Early Budget'!$I49="Not Approved",'Early Budget'!$H49="CAPPED OUT"),"",'Early Budget'!$C49)</f>
        <v/>
      </c>
      <c r="E45" s="55" t="str">
        <f>IF(OR('Early Budget'!$I49="",'Early Budget'!$I49="Not Approved",'Early Budget'!$H49="CAPPED OUT"),"",'Early Budget'!$I49)</f>
        <v/>
      </c>
      <c r="F45" s="55" t="str">
        <f>IF(OR('Early Budget'!$I49="",'Early Budget'!$I49="Not Approved",'Early Budget'!$K49&lt;&gt;"Yes",'Early Budget'!$H49="CAPPED OUT"),"",'Early Budget'!$K49)</f>
        <v/>
      </c>
      <c r="G45" s="55" t="str">
        <f>IF(OR('Early Budget'!$I49="",'Early Budget'!$I49="Not Approved",'Early Budget'!$H49="CAPPED OUT"),"",'Early Budget'!$G49)</f>
        <v/>
      </c>
      <c r="H45" s="56" t="str">
        <f>IF(OR('Early Budget'!$I49="",'Early Budget'!$I49="Not Approved",'Early Budget'!$H49="CAPPED OUT"),"",'Early Budget'!$H49)</f>
        <v/>
      </c>
    </row>
    <row r="46" spans="1:8" x14ac:dyDescent="0.2">
      <c r="A46" s="61" t="str">
        <f>IF(OR('Early Budget'!$I50="",'Early Budget'!$I50="Not Approved",'Early Budget'!$H50="CAPPED OUT"),"",Cover!$C$5)</f>
        <v/>
      </c>
      <c r="B46" s="61" t="str">
        <f>IF(OR('Early Budget'!$I50="",'Early Budget'!$I50="Not Approved",'Early Budget'!$H50="CAPPED OUT"),"","Early")</f>
        <v/>
      </c>
      <c r="C46" s="53" t="str">
        <f>IF(OR('Early Budget'!$I50="",'Early Budget'!$I50="Not Approved",'Early Budget'!$B50="",'Early Budget'!$H50="CAPPED OUT"),"",'Early Budget'!$B50)</f>
        <v/>
      </c>
      <c r="D46" s="53" t="str">
        <f>IF(OR('Early Budget'!$I50="",'Early Budget'!$I50="Not Approved",'Early Budget'!$H50="CAPPED OUT"),"",'Early Budget'!$C50)</f>
        <v/>
      </c>
      <c r="E46" s="55" t="str">
        <f>IF(OR('Early Budget'!$I50="",'Early Budget'!$I50="Not Approved",'Early Budget'!$H50="CAPPED OUT"),"",'Early Budget'!$I50)</f>
        <v/>
      </c>
      <c r="F46" s="55" t="str">
        <f>IF(OR('Early Budget'!$I50="",'Early Budget'!$I50="Not Approved",'Early Budget'!$K50&lt;&gt;"Yes",'Early Budget'!$H50="CAPPED OUT"),"",'Early Budget'!$K50)</f>
        <v/>
      </c>
      <c r="G46" s="55" t="str">
        <f>IF(OR('Early Budget'!$I50="",'Early Budget'!$I50="Not Approved",'Early Budget'!$H50="CAPPED OUT"),"",'Early Budget'!$G50)</f>
        <v/>
      </c>
      <c r="H46" s="56" t="str">
        <f>IF(OR('Early Budget'!$I50="",'Early Budget'!$I50="Not Approved",'Early Budget'!$H50="CAPPED OUT"),"",'Early Budget'!$H50)</f>
        <v/>
      </c>
    </row>
    <row r="47" spans="1:8" x14ac:dyDescent="0.2">
      <c r="A47" s="61" t="str">
        <f>IF(OR('Early Budget'!$I51="",'Early Budget'!$I51="Not Approved",'Early Budget'!$H51="CAPPED OUT"),"",Cover!$C$5)</f>
        <v/>
      </c>
      <c r="B47" s="61" t="str">
        <f>IF(OR('Early Budget'!$I51="",'Early Budget'!$I51="Not Approved",'Early Budget'!$H51="CAPPED OUT"),"","Early")</f>
        <v/>
      </c>
      <c r="C47" s="53" t="str">
        <f>IF(OR('Early Budget'!$I51="",'Early Budget'!$I51="Not Approved",'Early Budget'!$B51="",'Early Budget'!$H51="CAPPED OUT"),"",'Early Budget'!$B51)</f>
        <v/>
      </c>
      <c r="D47" s="53" t="str">
        <f>IF(OR('Early Budget'!$I51="",'Early Budget'!$I51="Not Approved",'Early Budget'!$H51="CAPPED OUT"),"",'Early Budget'!$C51)</f>
        <v/>
      </c>
      <c r="E47" s="55" t="str">
        <f>IF(OR('Early Budget'!$I51="",'Early Budget'!$I51="Not Approved",'Early Budget'!$H51="CAPPED OUT"),"",'Early Budget'!$I51)</f>
        <v/>
      </c>
      <c r="F47" s="55" t="str">
        <f>IF(OR('Early Budget'!$I51="",'Early Budget'!$I51="Not Approved",'Early Budget'!$K51&lt;&gt;"Yes",'Early Budget'!$H51="CAPPED OUT"),"",'Early Budget'!$K51)</f>
        <v/>
      </c>
      <c r="G47" s="55" t="str">
        <f>IF(OR('Early Budget'!$I51="",'Early Budget'!$I51="Not Approved",'Early Budget'!$H51="CAPPED OUT"),"",'Early Budget'!$G51)</f>
        <v/>
      </c>
      <c r="H47" s="56" t="str">
        <f>IF(OR('Early Budget'!$I51="",'Early Budget'!$I51="Not Approved",'Early Budget'!$H51="CAPPED OUT"),"",'Early Budget'!$H51)</f>
        <v/>
      </c>
    </row>
    <row r="48" spans="1:8" x14ac:dyDescent="0.2">
      <c r="A48" s="61" t="str">
        <f>IF(OR('Early Budget'!$I52="",'Early Budget'!$I52="Not Approved",'Early Budget'!$H52="CAPPED OUT"),"",Cover!$C$5)</f>
        <v/>
      </c>
      <c r="B48" s="61" t="str">
        <f>IF(OR('Early Budget'!$I52="",'Early Budget'!$I52="Not Approved",'Early Budget'!$H52="CAPPED OUT"),"","Early")</f>
        <v/>
      </c>
      <c r="C48" s="53" t="str">
        <f>IF(OR('Early Budget'!$I52="",'Early Budget'!$I52="Not Approved",'Early Budget'!$B52="",'Early Budget'!$H52="CAPPED OUT"),"",'Early Budget'!$B52)</f>
        <v/>
      </c>
      <c r="D48" s="53" t="str">
        <f>IF(OR('Early Budget'!$I52="",'Early Budget'!$I52="Not Approved",'Early Budget'!$H52="CAPPED OUT"),"",'Early Budget'!$C52)</f>
        <v/>
      </c>
      <c r="E48" s="55" t="str">
        <f>IF(OR('Early Budget'!$I52="",'Early Budget'!$I52="Not Approved",'Early Budget'!$H52="CAPPED OUT"),"",'Early Budget'!$I52)</f>
        <v/>
      </c>
      <c r="F48" s="55" t="str">
        <f>IF(OR('Early Budget'!$I52="",'Early Budget'!$I52="Not Approved",'Early Budget'!$K52&lt;&gt;"Yes",'Early Budget'!$H52="CAPPED OUT"),"",'Early Budget'!$K52)</f>
        <v/>
      </c>
      <c r="G48" s="55" t="str">
        <f>IF(OR('Early Budget'!$I52="",'Early Budget'!$I52="Not Approved",'Early Budget'!$H52="CAPPED OUT"),"",'Early Budget'!$G52)</f>
        <v/>
      </c>
      <c r="H48" s="56" t="str">
        <f>IF(OR('Early Budget'!$I52="",'Early Budget'!$I52="Not Approved",'Early Budget'!$H52="CAPPED OUT"),"",'Early Budget'!$H52)</f>
        <v/>
      </c>
    </row>
    <row r="49" spans="1:8" x14ac:dyDescent="0.2">
      <c r="A49" s="61" t="str">
        <f>IF(OR('Early Budget'!$I53="",'Early Budget'!$I53="Not Approved",'Early Budget'!$H53="CAPPED OUT"),"",Cover!$C$5)</f>
        <v/>
      </c>
      <c r="B49" s="61" t="str">
        <f>IF(OR('Early Budget'!$I53="",'Early Budget'!$I53="Not Approved",'Early Budget'!$H53="CAPPED OUT"),"","Early")</f>
        <v/>
      </c>
      <c r="C49" s="53" t="str">
        <f>IF(OR('Early Budget'!$I53="",'Early Budget'!$I53="Not Approved",'Early Budget'!$B53="",'Early Budget'!$H53="CAPPED OUT"),"",'Early Budget'!$B53)</f>
        <v/>
      </c>
      <c r="D49" s="53" t="str">
        <f>IF(OR('Early Budget'!$I53="",'Early Budget'!$I53="Not Approved",'Early Budget'!$H53="CAPPED OUT"),"",'Early Budget'!$C53)</f>
        <v/>
      </c>
      <c r="E49" s="55" t="str">
        <f>IF(OR('Early Budget'!$I53="",'Early Budget'!$I53="Not Approved",'Early Budget'!$H53="CAPPED OUT"),"",'Early Budget'!$I53)</f>
        <v/>
      </c>
      <c r="F49" s="55" t="str">
        <f>IF(OR('Early Budget'!$I53="",'Early Budget'!$I53="Not Approved",'Early Budget'!$K53&lt;&gt;"Yes",'Early Budget'!$H53="CAPPED OUT"),"",'Early Budget'!$K53)</f>
        <v/>
      </c>
      <c r="G49" s="55" t="str">
        <f>IF(OR('Early Budget'!$I53="",'Early Budget'!$I53="Not Approved",'Early Budget'!$H53="CAPPED OUT"),"",'Early Budget'!$G53)</f>
        <v/>
      </c>
      <c r="H49" s="56" t="str">
        <f>IF(OR('Early Budget'!$I53="",'Early Budget'!$I53="Not Approved",'Early Budget'!$H53="CAPPED OUT"),"",'Early Budget'!$H53)</f>
        <v/>
      </c>
    </row>
    <row r="50" spans="1:8" x14ac:dyDescent="0.2">
      <c r="A50" s="61" t="str">
        <f>IF(OR('Early Budget'!$I54="",'Early Budget'!$I54="Not Approved",'Early Budget'!$H54="CAPPED OUT"),"",Cover!$C$5)</f>
        <v/>
      </c>
      <c r="B50" s="61" t="str">
        <f>IF(OR('Early Budget'!$I54="",'Early Budget'!$I54="Not Approved",'Early Budget'!$H54="CAPPED OUT"),"","Early")</f>
        <v/>
      </c>
      <c r="C50" s="53" t="str">
        <f>IF(OR('Early Budget'!$I54="",'Early Budget'!$I54="Not Approved",'Early Budget'!$B54="",'Early Budget'!$H54="CAPPED OUT"),"",'Early Budget'!$B54)</f>
        <v/>
      </c>
      <c r="D50" s="53" t="str">
        <f>IF(OR('Early Budget'!$I54="",'Early Budget'!$I54="Not Approved",'Early Budget'!$H54="CAPPED OUT"),"",'Early Budget'!$C54)</f>
        <v/>
      </c>
      <c r="E50" s="55" t="str">
        <f>IF(OR('Early Budget'!$I54="",'Early Budget'!$I54="Not Approved",'Early Budget'!$H54="CAPPED OUT"),"",'Early Budget'!$I54)</f>
        <v/>
      </c>
      <c r="F50" s="55" t="str">
        <f>IF(OR('Early Budget'!$I54="",'Early Budget'!$I54="Not Approved",'Early Budget'!$K54&lt;&gt;"Yes",'Early Budget'!$H54="CAPPED OUT"),"",'Early Budget'!$K54)</f>
        <v/>
      </c>
      <c r="G50" s="55" t="str">
        <f>IF(OR('Early Budget'!$I54="",'Early Budget'!$I54="Not Approved",'Early Budget'!$H54="CAPPED OUT"),"",'Early Budget'!$G54)</f>
        <v/>
      </c>
      <c r="H50" s="56" t="str">
        <f>IF(OR('Early Budget'!$I54="",'Early Budget'!$I54="Not Approved",'Early Budget'!$H54="CAPPED OUT"),"",'Early Budget'!$H54)</f>
        <v/>
      </c>
    </row>
    <row r="51" spans="1:8" x14ac:dyDescent="0.2">
      <c r="A51" s="61" t="str">
        <f>IF(OR('Early Budget'!$I55="",'Early Budget'!$I55="Not Approved",'Early Budget'!$H55="CAPPED OUT"),"",Cover!$C$5)</f>
        <v/>
      </c>
      <c r="B51" s="61" t="str">
        <f>IF(OR('Early Budget'!$I55="",'Early Budget'!$I55="Not Approved",'Early Budget'!$H55="CAPPED OUT"),"","Early")</f>
        <v/>
      </c>
      <c r="C51" s="53" t="str">
        <f>IF(OR('Early Budget'!$I55="",'Early Budget'!$I55="Not Approved",'Early Budget'!$B55="",'Early Budget'!$H55="CAPPED OUT"),"",'Early Budget'!$B55)</f>
        <v/>
      </c>
      <c r="D51" s="53" t="str">
        <f>IF(OR('Early Budget'!$I55="",'Early Budget'!$I55="Not Approved",'Early Budget'!$H55="CAPPED OUT"),"",'Early Budget'!$C55)</f>
        <v/>
      </c>
      <c r="E51" s="55" t="str">
        <f>IF(OR('Early Budget'!$I55="",'Early Budget'!$I55="Not Approved",'Early Budget'!$H55="CAPPED OUT"),"",'Early Budget'!$I55)</f>
        <v/>
      </c>
      <c r="F51" s="55" t="str">
        <f>IF(OR('Early Budget'!$I55="",'Early Budget'!$I55="Not Approved",'Early Budget'!$K55&lt;&gt;"Yes",'Early Budget'!$H55="CAPPED OUT"),"",'Early Budget'!$K55)</f>
        <v/>
      </c>
      <c r="G51" s="55" t="str">
        <f>IF(OR('Early Budget'!$I55="",'Early Budget'!$I55="Not Approved",'Early Budget'!$H55="CAPPED OUT"),"",'Early Budget'!$G55)</f>
        <v/>
      </c>
      <c r="H51" s="56" t="str">
        <f>IF(OR('Early Budget'!$I55="",'Early Budget'!$I55="Not Approved",'Early Budget'!$H55="CAPPED OUT"),"",'Early Budget'!$H55)</f>
        <v/>
      </c>
    </row>
    <row r="52" spans="1:8" x14ac:dyDescent="0.2">
      <c r="A52" s="61" t="str">
        <f>IF(OR('Early Budget'!$I56="",'Early Budget'!$I56="Not Approved",'Early Budget'!$H56="CAPPED OUT"),"",Cover!$C$5)</f>
        <v/>
      </c>
      <c r="B52" s="61" t="str">
        <f>IF(OR('Early Budget'!$I56="",'Early Budget'!$I56="Not Approved",'Early Budget'!$H56="CAPPED OUT"),"","Early")</f>
        <v/>
      </c>
      <c r="C52" s="53" t="str">
        <f>IF(OR('Early Budget'!$I56="",'Early Budget'!$I56="Not Approved",'Early Budget'!$B56="",'Early Budget'!$H56="CAPPED OUT"),"",'Early Budget'!$B56)</f>
        <v/>
      </c>
      <c r="D52" s="53" t="str">
        <f>IF(OR('Early Budget'!$I56="",'Early Budget'!$I56="Not Approved",'Early Budget'!$H56="CAPPED OUT"),"",'Early Budget'!$C56)</f>
        <v/>
      </c>
      <c r="E52" s="55" t="str">
        <f>IF(OR('Early Budget'!$I56="",'Early Budget'!$I56="Not Approved",'Early Budget'!$H56="CAPPED OUT"),"",'Early Budget'!$I56)</f>
        <v/>
      </c>
      <c r="F52" s="55" t="str">
        <f>IF(OR('Early Budget'!$I56="",'Early Budget'!$I56="Not Approved",'Early Budget'!$K56&lt;&gt;"Yes",'Early Budget'!$H56="CAPPED OUT"),"",'Early Budget'!$K56)</f>
        <v/>
      </c>
      <c r="G52" s="55" t="str">
        <f>IF(OR('Early Budget'!$I56="",'Early Budget'!$I56="Not Approved",'Early Budget'!$H56="CAPPED OUT"),"",'Early Budget'!$G56)</f>
        <v/>
      </c>
      <c r="H52" s="56" t="str">
        <f>IF(OR('Early Budget'!$I56="",'Early Budget'!$I56="Not Approved",'Early Budget'!$H56="CAPPED OUT"),"",'Early Budget'!$H56)</f>
        <v/>
      </c>
    </row>
    <row r="53" spans="1:8" x14ac:dyDescent="0.2">
      <c r="A53" s="61" t="str">
        <f>IF(OR('Early Budget'!$I57="",'Early Budget'!$I57="Not Approved",'Early Budget'!$H57="CAPPED OUT"),"",Cover!$C$5)</f>
        <v/>
      </c>
      <c r="B53" s="61" t="str">
        <f>IF(OR('Early Budget'!$I57="",'Early Budget'!$I57="Not Approved",'Early Budget'!$H57="CAPPED OUT"),"","Early")</f>
        <v/>
      </c>
      <c r="C53" s="53" t="str">
        <f>IF(OR('Early Budget'!$I57="",'Early Budget'!$I57="Not Approved",'Early Budget'!$B57="",'Early Budget'!$H57="CAPPED OUT"),"",'Early Budget'!$B57)</f>
        <v/>
      </c>
      <c r="D53" s="53" t="str">
        <f>IF(OR('Early Budget'!$I57="",'Early Budget'!$I57="Not Approved",'Early Budget'!$H57="CAPPED OUT"),"",'Early Budget'!$C57)</f>
        <v/>
      </c>
      <c r="E53" s="55" t="str">
        <f>IF(OR('Early Budget'!$I57="",'Early Budget'!$I57="Not Approved",'Early Budget'!$H57="CAPPED OUT"),"",'Early Budget'!$I57)</f>
        <v/>
      </c>
      <c r="F53" s="55" t="str">
        <f>IF(OR('Early Budget'!$I57="",'Early Budget'!$I57="Not Approved",'Early Budget'!$K57&lt;&gt;"Yes",'Early Budget'!$H57="CAPPED OUT"),"",'Early Budget'!$K57)</f>
        <v/>
      </c>
      <c r="G53" s="55" t="str">
        <f>IF(OR('Early Budget'!$I57="",'Early Budget'!$I57="Not Approved",'Early Budget'!$H57="CAPPED OUT"),"",'Early Budget'!$G57)</f>
        <v/>
      </c>
      <c r="H53" s="56" t="str">
        <f>IF(OR('Early Budget'!$I57="",'Early Budget'!$I57="Not Approved",'Early Budget'!$H57="CAPPED OUT"),"",'Early Budget'!$H57)</f>
        <v/>
      </c>
    </row>
    <row r="54" spans="1:8" x14ac:dyDescent="0.2">
      <c r="A54" s="61" t="str">
        <f>IF(OR('Early Budget'!$I58="",'Early Budget'!$I58="Not Approved",'Early Budget'!$H58="CAPPED OUT"),"",Cover!$C$5)</f>
        <v/>
      </c>
      <c r="B54" s="61" t="str">
        <f>IF(OR('Early Budget'!$I58="",'Early Budget'!$I58="Not Approved",'Early Budget'!$H58="CAPPED OUT"),"","Early")</f>
        <v/>
      </c>
      <c r="C54" s="53" t="str">
        <f>IF(OR('Early Budget'!$I58="",'Early Budget'!$I58="Not Approved",'Early Budget'!$B58="",'Early Budget'!$H58="CAPPED OUT"),"",'Early Budget'!$B58)</f>
        <v/>
      </c>
      <c r="D54" s="53" t="str">
        <f>IF(OR('Early Budget'!$I58="",'Early Budget'!$I58="Not Approved",'Early Budget'!$H58="CAPPED OUT"),"",'Early Budget'!$C58)</f>
        <v/>
      </c>
      <c r="E54" s="55" t="str">
        <f>IF(OR('Early Budget'!$I58="",'Early Budget'!$I58="Not Approved",'Early Budget'!$H58="CAPPED OUT"),"",'Early Budget'!$I58)</f>
        <v/>
      </c>
      <c r="F54" s="55" t="str">
        <f>IF(OR('Early Budget'!$I58="",'Early Budget'!$I58="Not Approved",'Early Budget'!$K58&lt;&gt;"Yes",'Early Budget'!$H58="CAPPED OUT"),"",'Early Budget'!$K58)</f>
        <v/>
      </c>
      <c r="G54" s="55" t="str">
        <f>IF(OR('Early Budget'!$I58="",'Early Budget'!$I58="Not Approved",'Early Budget'!$H58="CAPPED OUT"),"",'Early Budget'!$G58)</f>
        <v/>
      </c>
      <c r="H54" s="56" t="str">
        <f>IF(OR('Early Budget'!$I58="",'Early Budget'!$I58="Not Approved",'Early Budget'!$H58="CAPPED OUT"),"",'Early Budget'!$H58)</f>
        <v/>
      </c>
    </row>
    <row r="55" spans="1:8" x14ac:dyDescent="0.2">
      <c r="A55" s="61" t="str">
        <f>IF(OR('Early Budget'!$I59="",'Early Budget'!$I59="Not Approved",'Early Budget'!$H59="CAPPED OUT"),"",Cover!$C$5)</f>
        <v/>
      </c>
      <c r="B55" s="61" t="str">
        <f>IF(OR('Early Budget'!$I59="",'Early Budget'!$I59="Not Approved",'Early Budget'!$H59="CAPPED OUT"),"","Early")</f>
        <v/>
      </c>
      <c r="C55" s="53" t="str">
        <f>IF(OR('Early Budget'!$I59="",'Early Budget'!$I59="Not Approved",'Early Budget'!$B59="",'Early Budget'!$H59="CAPPED OUT"),"",'Early Budget'!$B59)</f>
        <v/>
      </c>
      <c r="D55" s="53" t="str">
        <f>IF(OR('Early Budget'!$I59="",'Early Budget'!$I59="Not Approved",'Early Budget'!$H59="CAPPED OUT"),"",'Early Budget'!$C59)</f>
        <v/>
      </c>
      <c r="E55" s="55" t="str">
        <f>IF(OR('Early Budget'!$I59="",'Early Budget'!$I59="Not Approved",'Early Budget'!$H59="CAPPED OUT"),"",'Early Budget'!$I59)</f>
        <v/>
      </c>
      <c r="F55" s="55" t="str">
        <f>IF(OR('Early Budget'!$I59="",'Early Budget'!$I59="Not Approved",'Early Budget'!$K59&lt;&gt;"Yes",'Early Budget'!$H59="CAPPED OUT"),"",'Early Budget'!$K59)</f>
        <v/>
      </c>
      <c r="G55" s="55" t="str">
        <f>IF(OR('Early Budget'!$I59="",'Early Budget'!$I59="Not Approved",'Early Budget'!$H59="CAPPED OUT"),"",'Early Budget'!$G59)</f>
        <v/>
      </c>
      <c r="H55" s="56" t="str">
        <f>IF(OR('Early Budget'!$I59="",'Early Budget'!$I59="Not Approved",'Early Budget'!$H59="CAPPED OUT"),"",'Early Budget'!$H59)</f>
        <v/>
      </c>
    </row>
    <row r="56" spans="1:8" x14ac:dyDescent="0.2">
      <c r="A56" s="61" t="str">
        <f>IF(OR('Early Budget'!$I60="",'Early Budget'!$I60="Not Approved",'Early Budget'!$H60="CAPPED OUT"),"",Cover!$C$5)</f>
        <v/>
      </c>
      <c r="B56" s="61" t="str">
        <f>IF(OR('Early Budget'!$I60="",'Early Budget'!$I60="Not Approved",'Early Budget'!$H60="CAPPED OUT"),"","Early")</f>
        <v/>
      </c>
      <c r="C56" s="53" t="str">
        <f>IF(OR('Early Budget'!$I60="",'Early Budget'!$I60="Not Approved",'Early Budget'!$B60="",'Early Budget'!$H60="CAPPED OUT"),"",'Early Budget'!$B60)</f>
        <v/>
      </c>
      <c r="D56" s="53" t="str">
        <f>IF(OR('Early Budget'!$I60="",'Early Budget'!$I60="Not Approved",'Early Budget'!$H60="CAPPED OUT"),"",'Early Budget'!$C60)</f>
        <v/>
      </c>
      <c r="E56" s="55" t="str">
        <f>IF(OR('Early Budget'!$I60="",'Early Budget'!$I60="Not Approved",'Early Budget'!$H60="CAPPED OUT"),"",'Early Budget'!$I60)</f>
        <v/>
      </c>
      <c r="F56" s="55" t="str">
        <f>IF(OR('Early Budget'!$I60="",'Early Budget'!$I60="Not Approved",'Early Budget'!$K60&lt;&gt;"Yes",'Early Budget'!$H60="CAPPED OUT"),"",'Early Budget'!$K60)</f>
        <v/>
      </c>
      <c r="G56" s="55" t="str">
        <f>IF(OR('Early Budget'!$I60="",'Early Budget'!$I60="Not Approved",'Early Budget'!$H60="CAPPED OUT"),"",'Early Budget'!$G60)</f>
        <v/>
      </c>
      <c r="H56" s="56" t="str">
        <f>IF(OR('Early Budget'!$I60="",'Early Budget'!$I60="Not Approved",'Early Budget'!$H60="CAPPED OUT"),"",'Early Budget'!$H60)</f>
        <v/>
      </c>
    </row>
    <row r="57" spans="1:8" x14ac:dyDescent="0.2">
      <c r="A57" s="61" t="str">
        <f>IF(OR('Early Budget'!$I61="",'Early Budget'!$I61="Not Approved",'Early Budget'!$H61="CAPPED OUT"),"",Cover!$C$5)</f>
        <v/>
      </c>
      <c r="B57" s="61" t="str">
        <f>IF(OR('Early Budget'!$I61="",'Early Budget'!$I61="Not Approved",'Early Budget'!$H61="CAPPED OUT"),"","Early")</f>
        <v/>
      </c>
      <c r="C57" s="53" t="str">
        <f>IF(OR('Early Budget'!$I61="",'Early Budget'!$I61="Not Approved",'Early Budget'!$B61="",'Early Budget'!$H61="CAPPED OUT"),"",'Early Budget'!$B61)</f>
        <v/>
      </c>
      <c r="D57" s="53" t="str">
        <f>IF(OR('Early Budget'!$I61="",'Early Budget'!$I61="Not Approved",'Early Budget'!$H61="CAPPED OUT"),"",'Early Budget'!$C61)</f>
        <v/>
      </c>
      <c r="E57" s="55" t="str">
        <f>IF(OR('Early Budget'!$I61="",'Early Budget'!$I61="Not Approved",'Early Budget'!$H61="CAPPED OUT"),"",'Early Budget'!$I61)</f>
        <v/>
      </c>
      <c r="F57" s="55" t="str">
        <f>IF(OR('Early Budget'!$I61="",'Early Budget'!$I61="Not Approved",'Early Budget'!$K61&lt;&gt;"Yes",'Early Budget'!$H61="CAPPED OUT"),"",'Early Budget'!$K61)</f>
        <v/>
      </c>
      <c r="G57" s="55" t="str">
        <f>IF(OR('Early Budget'!$I61="",'Early Budget'!$I61="Not Approved",'Early Budget'!$H61="CAPPED OUT"),"",'Early Budget'!$G61)</f>
        <v/>
      </c>
      <c r="H57" s="56" t="str">
        <f>IF(OR('Early Budget'!$I61="",'Early Budget'!$I61="Not Approved",'Early Budget'!$H61="CAPPED OUT"),"",'Early Budget'!$H61)</f>
        <v/>
      </c>
    </row>
    <row r="58" spans="1:8" x14ac:dyDescent="0.2">
      <c r="A58" s="61" t="str">
        <f>IF(OR('Early Budget'!$I62="",'Early Budget'!$I62="Not Approved",'Early Budget'!$H62="CAPPED OUT"),"",Cover!$C$5)</f>
        <v/>
      </c>
      <c r="B58" s="61" t="str">
        <f>IF(OR('Early Budget'!$I62="",'Early Budget'!$I62="Not Approved",'Early Budget'!$H62="CAPPED OUT"),"","Early")</f>
        <v/>
      </c>
      <c r="C58" s="53" t="str">
        <f>IF(OR('Early Budget'!$I62="",'Early Budget'!$I62="Not Approved",'Early Budget'!$B62="",'Early Budget'!$H62="CAPPED OUT"),"",'Early Budget'!$B62)</f>
        <v/>
      </c>
      <c r="D58" s="53" t="str">
        <f>IF(OR('Early Budget'!$I62="",'Early Budget'!$I62="Not Approved",'Early Budget'!$H62="CAPPED OUT"),"",'Early Budget'!$C62)</f>
        <v/>
      </c>
      <c r="E58" s="55" t="str">
        <f>IF(OR('Early Budget'!$I62="",'Early Budget'!$I62="Not Approved",'Early Budget'!$H62="CAPPED OUT"),"",'Early Budget'!$I62)</f>
        <v/>
      </c>
      <c r="F58" s="55" t="str">
        <f>IF(OR('Early Budget'!$I62="",'Early Budget'!$I62="Not Approved",'Early Budget'!$K62&lt;&gt;"Yes",'Early Budget'!$H62="CAPPED OUT"),"",'Early Budget'!$K62)</f>
        <v/>
      </c>
      <c r="G58" s="55" t="str">
        <f>IF(OR('Early Budget'!$I62="",'Early Budget'!$I62="Not Approved",'Early Budget'!$H62="CAPPED OUT"),"",'Early Budget'!$G62)</f>
        <v/>
      </c>
      <c r="H58" s="56" t="str">
        <f>IF(OR('Early Budget'!$I62="",'Early Budget'!$I62="Not Approved",'Early Budget'!$H62="CAPPED OUT"),"",'Early Budget'!$H62)</f>
        <v/>
      </c>
    </row>
    <row r="59" spans="1:8" x14ac:dyDescent="0.2">
      <c r="A59" s="61" t="str">
        <f>IF(OR('Early Budget'!$I63="",'Early Budget'!$I63="Not Approved",'Early Budget'!$H63="CAPPED OUT"),"",Cover!$C$5)</f>
        <v/>
      </c>
      <c r="B59" s="61" t="str">
        <f>IF(OR('Early Budget'!$I63="",'Early Budget'!$I63="Not Approved",'Early Budget'!$H63="CAPPED OUT"),"","Early")</f>
        <v/>
      </c>
      <c r="C59" s="53" t="str">
        <f>IF(OR('Early Budget'!$I63="",'Early Budget'!$I63="Not Approved",'Early Budget'!$B63="",'Early Budget'!$H63="CAPPED OUT"),"",'Early Budget'!$B63)</f>
        <v/>
      </c>
      <c r="D59" s="53" t="str">
        <f>IF(OR('Early Budget'!$I63="",'Early Budget'!$I63="Not Approved",'Early Budget'!$H63="CAPPED OUT"),"",'Early Budget'!$C63)</f>
        <v/>
      </c>
      <c r="E59" s="55" t="str">
        <f>IF(OR('Early Budget'!$I63="",'Early Budget'!$I63="Not Approved",'Early Budget'!$H63="CAPPED OUT"),"",'Early Budget'!$I63)</f>
        <v/>
      </c>
      <c r="F59" s="55" t="str">
        <f>IF(OR('Early Budget'!$I63="",'Early Budget'!$I63="Not Approved",'Early Budget'!$K63&lt;&gt;"Yes",'Early Budget'!$H63="CAPPED OUT"),"",'Early Budget'!$K63)</f>
        <v/>
      </c>
      <c r="G59" s="55" t="str">
        <f>IF(OR('Early Budget'!$I63="",'Early Budget'!$I63="Not Approved",'Early Budget'!$H63="CAPPED OUT"),"",'Early Budget'!$G63)</f>
        <v/>
      </c>
      <c r="H59" s="56" t="str">
        <f>IF(OR('Early Budget'!$I63="",'Early Budget'!$I63="Not Approved",'Early Budget'!$H63="CAPPED OUT"),"",'Early Budget'!$H63)</f>
        <v/>
      </c>
    </row>
    <row r="60" spans="1:8" x14ac:dyDescent="0.2">
      <c r="A60" s="61" t="str">
        <f>IF(OR('Early Budget'!$I64="",'Early Budget'!$I64="Not Approved",'Early Budget'!$H64="CAPPED OUT"),"",Cover!$C$5)</f>
        <v/>
      </c>
      <c r="B60" s="61" t="str">
        <f>IF(OR('Early Budget'!$I64="",'Early Budget'!$I64="Not Approved",'Early Budget'!$H64="CAPPED OUT"),"","Early")</f>
        <v/>
      </c>
      <c r="C60" s="53" t="str">
        <f>IF(OR('Early Budget'!$I64="",'Early Budget'!$I64="Not Approved",'Early Budget'!$B64="",'Early Budget'!$H64="CAPPED OUT"),"",'Early Budget'!$B64)</f>
        <v/>
      </c>
      <c r="D60" s="53" t="str">
        <f>IF(OR('Early Budget'!$I64="",'Early Budget'!$I64="Not Approved",'Early Budget'!$H64="CAPPED OUT"),"",'Early Budget'!$C64)</f>
        <v/>
      </c>
      <c r="E60" s="55" t="str">
        <f>IF(OR('Early Budget'!$I64="",'Early Budget'!$I64="Not Approved",'Early Budget'!$H64="CAPPED OUT"),"",'Early Budget'!$I64)</f>
        <v/>
      </c>
      <c r="F60" s="55" t="str">
        <f>IF(OR('Early Budget'!$I64="",'Early Budget'!$I64="Not Approved",'Early Budget'!$K64&lt;&gt;"Yes",'Early Budget'!$H64="CAPPED OUT"),"",'Early Budget'!$K64)</f>
        <v/>
      </c>
      <c r="G60" s="55" t="str">
        <f>IF(OR('Early Budget'!$I64="",'Early Budget'!$I64="Not Approved",'Early Budget'!$H64="CAPPED OUT"),"",'Early Budget'!$G64)</f>
        <v/>
      </c>
      <c r="H60" s="56" t="str">
        <f>IF(OR('Early Budget'!$I64="",'Early Budget'!$I64="Not Approved",'Early Budget'!$H64="CAPPED OUT"),"",'Early Budget'!$H64)</f>
        <v/>
      </c>
    </row>
    <row r="61" spans="1:8" x14ac:dyDescent="0.2">
      <c r="A61" s="61" t="str">
        <f>IF(OR('Early Budget'!$I65="",'Early Budget'!$I65="Not Approved",'Early Budget'!$H65="CAPPED OUT"),"",Cover!$C$5)</f>
        <v/>
      </c>
      <c r="B61" s="61" t="str">
        <f>IF(OR('Early Budget'!$I65="",'Early Budget'!$I65="Not Approved",'Early Budget'!$H65="CAPPED OUT"),"","Early")</f>
        <v/>
      </c>
      <c r="C61" s="53" t="str">
        <f>IF(OR('Early Budget'!$I65="",'Early Budget'!$I65="Not Approved",'Early Budget'!$B65="",'Early Budget'!$H65="CAPPED OUT"),"",'Early Budget'!$B65)</f>
        <v/>
      </c>
      <c r="D61" s="53" t="str">
        <f>IF(OR('Early Budget'!$I65="",'Early Budget'!$I65="Not Approved",'Early Budget'!$H65="CAPPED OUT"),"",'Early Budget'!$C65)</f>
        <v/>
      </c>
      <c r="E61" s="55" t="str">
        <f>IF(OR('Early Budget'!$I65="",'Early Budget'!$I65="Not Approved",'Early Budget'!$H65="CAPPED OUT"),"",'Early Budget'!$I65)</f>
        <v/>
      </c>
      <c r="F61" s="55" t="str">
        <f>IF(OR('Early Budget'!$I65="",'Early Budget'!$I65="Not Approved",'Early Budget'!$K65&lt;&gt;"Yes",'Early Budget'!$H65="CAPPED OUT"),"",'Early Budget'!$K65)</f>
        <v/>
      </c>
      <c r="G61" s="55" t="str">
        <f>IF(OR('Early Budget'!$I65="",'Early Budget'!$I65="Not Approved",'Early Budget'!$H65="CAPPED OUT"),"",'Early Budget'!$G65)</f>
        <v/>
      </c>
      <c r="H61" s="56" t="str">
        <f>IF(OR('Early Budget'!$I65="",'Early Budget'!$I65="Not Approved",'Early Budget'!$H65="CAPPED OUT"),"",'Early Budget'!$H65)</f>
        <v/>
      </c>
    </row>
    <row r="62" spans="1:8" x14ac:dyDescent="0.2">
      <c r="A62" s="61" t="str">
        <f>IF(OR('Early Budget'!$I66="",'Early Budget'!$I66="Not Approved",'Early Budget'!$H66="CAPPED OUT"),"",Cover!$C$5)</f>
        <v/>
      </c>
      <c r="B62" s="61" t="str">
        <f>IF(OR('Early Budget'!$I66="",'Early Budget'!$I66="Not Approved",'Early Budget'!$H66="CAPPED OUT"),"","Early")</f>
        <v/>
      </c>
      <c r="C62" s="53" t="str">
        <f>IF(OR('Early Budget'!$I66="",'Early Budget'!$I66="Not Approved",'Early Budget'!$B66="",'Early Budget'!$H66="CAPPED OUT"),"",'Early Budget'!$B66)</f>
        <v/>
      </c>
      <c r="D62" s="53" t="str">
        <f>IF(OR('Early Budget'!$I66="",'Early Budget'!$I66="Not Approved",'Early Budget'!$H66="CAPPED OUT"),"",'Early Budget'!$C66)</f>
        <v/>
      </c>
      <c r="E62" s="55" t="str">
        <f>IF(OR('Early Budget'!$I66="",'Early Budget'!$I66="Not Approved",'Early Budget'!$H66="CAPPED OUT"),"",'Early Budget'!$I66)</f>
        <v/>
      </c>
      <c r="F62" s="55" t="str">
        <f>IF(OR('Early Budget'!$I66="",'Early Budget'!$I66="Not Approved",'Early Budget'!$K66&lt;&gt;"Yes",'Early Budget'!$H66="CAPPED OUT"),"",'Early Budget'!$K66)</f>
        <v/>
      </c>
      <c r="G62" s="55" t="str">
        <f>IF(OR('Early Budget'!$I66="",'Early Budget'!$I66="Not Approved",'Early Budget'!$H66="CAPPED OUT"),"",'Early Budget'!$G66)</f>
        <v/>
      </c>
      <c r="H62" s="56" t="str">
        <f>IF(OR('Early Budget'!$I66="",'Early Budget'!$I66="Not Approved",'Early Budget'!$H66="CAPPED OUT"),"",'Early Budget'!$H66)</f>
        <v/>
      </c>
    </row>
    <row r="63" spans="1:8" x14ac:dyDescent="0.2">
      <c r="A63" s="61" t="str">
        <f>IF(OR('Early Budget'!$I67="",'Early Budget'!$I67="Not Approved",'Early Budget'!$H67="CAPPED OUT"),"",Cover!$C$5)</f>
        <v/>
      </c>
      <c r="B63" s="61" t="str">
        <f>IF(OR('Early Budget'!$I67="",'Early Budget'!$I67="Not Approved",'Early Budget'!$H67="CAPPED OUT"),"","Early")</f>
        <v/>
      </c>
      <c r="C63" s="53" t="str">
        <f>IF(OR('Early Budget'!$I67="",'Early Budget'!$I67="Not Approved",'Early Budget'!$B67="",'Early Budget'!$H67="CAPPED OUT"),"",'Early Budget'!$B67)</f>
        <v/>
      </c>
      <c r="D63" s="53" t="str">
        <f>IF(OR('Early Budget'!$I67="",'Early Budget'!$I67="Not Approved",'Early Budget'!$H67="CAPPED OUT"),"",'Early Budget'!$C67)</f>
        <v/>
      </c>
      <c r="E63" s="55" t="str">
        <f>IF(OR('Early Budget'!$I67="",'Early Budget'!$I67="Not Approved",'Early Budget'!$H67="CAPPED OUT"),"",'Early Budget'!$I67)</f>
        <v/>
      </c>
      <c r="F63" s="55" t="str">
        <f>IF(OR('Early Budget'!$I67="",'Early Budget'!$I67="Not Approved",'Early Budget'!$K67&lt;&gt;"Yes",'Early Budget'!$H67="CAPPED OUT"),"",'Early Budget'!$K67)</f>
        <v/>
      </c>
      <c r="G63" s="55" t="str">
        <f>IF(OR('Early Budget'!$I67="",'Early Budget'!$I67="Not Approved",'Early Budget'!$H67="CAPPED OUT"),"",'Early Budget'!$G67)</f>
        <v/>
      </c>
      <c r="H63" s="56" t="str">
        <f>IF(OR('Early Budget'!$I67="",'Early Budget'!$I67="Not Approved",'Early Budget'!$H67="CAPPED OUT"),"",'Early Budget'!$H67)</f>
        <v/>
      </c>
    </row>
    <row r="64" spans="1:8" x14ac:dyDescent="0.2">
      <c r="A64" s="61" t="str">
        <f>IF(OR('Early Budget'!$I68="",'Early Budget'!$I68="Not Approved",'Early Budget'!$H68="CAPPED OUT"),"",Cover!$C$5)</f>
        <v/>
      </c>
      <c r="B64" s="61" t="str">
        <f>IF(OR('Early Budget'!$I68="",'Early Budget'!$I68="Not Approved",'Early Budget'!$H68="CAPPED OUT"),"","Early")</f>
        <v/>
      </c>
      <c r="C64" s="53" t="str">
        <f>IF(OR('Early Budget'!$I68="",'Early Budget'!$I68="Not Approved",'Early Budget'!$B68="",'Early Budget'!$H68="CAPPED OUT"),"",'Early Budget'!$B68)</f>
        <v/>
      </c>
      <c r="D64" s="53" t="str">
        <f>IF(OR('Early Budget'!$I68="",'Early Budget'!$I68="Not Approved",'Early Budget'!$H68="CAPPED OUT"),"",'Early Budget'!$C68)</f>
        <v/>
      </c>
      <c r="E64" s="55" t="str">
        <f>IF(OR('Early Budget'!$I68="",'Early Budget'!$I68="Not Approved",'Early Budget'!$H68="CAPPED OUT"),"",'Early Budget'!$I68)</f>
        <v/>
      </c>
      <c r="F64" s="55" t="str">
        <f>IF(OR('Early Budget'!$I68="",'Early Budget'!$I68="Not Approved",'Early Budget'!$K68&lt;&gt;"Yes",'Early Budget'!$H68="CAPPED OUT"),"",'Early Budget'!$K68)</f>
        <v/>
      </c>
      <c r="G64" s="55" t="str">
        <f>IF(OR('Early Budget'!$I68="",'Early Budget'!$I68="Not Approved",'Early Budget'!$H68="CAPPED OUT"),"",'Early Budget'!$G68)</f>
        <v/>
      </c>
      <c r="H64" s="56" t="str">
        <f>IF(OR('Early Budget'!$I68="",'Early Budget'!$I68="Not Approved",'Early Budget'!$H68="CAPPED OUT"),"",'Early Budget'!$H68)</f>
        <v/>
      </c>
    </row>
    <row r="65" spans="1:8" x14ac:dyDescent="0.2">
      <c r="A65" s="61" t="str">
        <f>IF(OR('Early Budget'!$I69="",'Early Budget'!$I69="Not Approved",'Early Budget'!$H69="CAPPED OUT"),"",Cover!$C$5)</f>
        <v/>
      </c>
      <c r="B65" s="61" t="str">
        <f>IF(OR('Early Budget'!$I69="",'Early Budget'!$I69="Not Approved",'Early Budget'!$H69="CAPPED OUT"),"","Early")</f>
        <v/>
      </c>
      <c r="C65" s="53" t="str">
        <f>IF(OR('Early Budget'!$I69="",'Early Budget'!$I69="Not Approved",'Early Budget'!$B69="",'Early Budget'!$H69="CAPPED OUT"),"",'Early Budget'!$B69)</f>
        <v/>
      </c>
      <c r="D65" s="53" t="str">
        <f>IF(OR('Early Budget'!$I69="",'Early Budget'!$I69="Not Approved",'Early Budget'!$H69="CAPPED OUT"),"",'Early Budget'!$C69)</f>
        <v/>
      </c>
      <c r="E65" s="55" t="str">
        <f>IF(OR('Early Budget'!$I69="",'Early Budget'!$I69="Not Approved",'Early Budget'!$H69="CAPPED OUT"),"",'Early Budget'!$I69)</f>
        <v/>
      </c>
      <c r="F65" s="55" t="str">
        <f>IF(OR('Early Budget'!$I69="",'Early Budget'!$I69="Not Approved",'Early Budget'!$K69&lt;&gt;"Yes",'Early Budget'!$H69="CAPPED OUT"),"",'Early Budget'!$K69)</f>
        <v/>
      </c>
      <c r="G65" s="55" t="str">
        <f>IF(OR('Early Budget'!$I69="",'Early Budget'!$I69="Not Approved",'Early Budget'!$H69="CAPPED OUT"),"",'Early Budget'!$G69)</f>
        <v/>
      </c>
      <c r="H65" s="56" t="str">
        <f>IF(OR('Early Budget'!$I69="",'Early Budget'!$I69="Not Approved",'Early Budget'!$H69="CAPPED OUT"),"",'Early Budget'!$H69)</f>
        <v/>
      </c>
    </row>
    <row r="66" spans="1:8" x14ac:dyDescent="0.2">
      <c r="A66" s="61" t="str">
        <f>IF(OR('Early Budget'!$I70="",'Early Budget'!$I70="Not Approved",'Early Budget'!$H70="CAPPED OUT"),"",Cover!$C$5)</f>
        <v/>
      </c>
      <c r="B66" s="61" t="str">
        <f>IF(OR('Early Budget'!$I70="",'Early Budget'!$I70="Not Approved",'Early Budget'!$H70="CAPPED OUT"),"","Early")</f>
        <v/>
      </c>
      <c r="C66" s="53" t="str">
        <f>IF(OR('Early Budget'!$I70="",'Early Budget'!$I70="Not Approved",'Early Budget'!$B70="",'Early Budget'!$H70="CAPPED OUT"),"",'Early Budget'!$B70)</f>
        <v/>
      </c>
      <c r="D66" s="53" t="str">
        <f>IF(OR('Early Budget'!$I70="",'Early Budget'!$I70="Not Approved",'Early Budget'!$H70="CAPPED OUT"),"",'Early Budget'!$C70)</f>
        <v/>
      </c>
      <c r="E66" s="55" t="str">
        <f>IF(OR('Early Budget'!$I70="",'Early Budget'!$I70="Not Approved",'Early Budget'!$H70="CAPPED OUT"),"",'Early Budget'!$I70)</f>
        <v/>
      </c>
      <c r="F66" s="55" t="str">
        <f>IF(OR('Early Budget'!$I70="",'Early Budget'!$I70="Not Approved",'Early Budget'!$K70&lt;&gt;"Yes",'Early Budget'!$H70="CAPPED OUT"),"",'Early Budget'!$K70)</f>
        <v/>
      </c>
      <c r="G66" s="55" t="str">
        <f>IF(OR('Early Budget'!$I70="",'Early Budget'!$I70="Not Approved",'Early Budget'!$H70="CAPPED OUT"),"",'Early Budget'!$G70)</f>
        <v/>
      </c>
      <c r="H66" s="56" t="str">
        <f>IF(OR('Early Budget'!$I70="",'Early Budget'!$I70="Not Approved",'Early Budget'!$H70="CAPPED OUT"),"",'Early Budget'!$H70)</f>
        <v/>
      </c>
    </row>
    <row r="67" spans="1:8" x14ac:dyDescent="0.2">
      <c r="A67" s="61" t="str">
        <f>IF(OR('Early Budget'!$I71="",'Early Budget'!$I71="Not Approved",'Early Budget'!$H71="CAPPED OUT"),"",Cover!$C$5)</f>
        <v/>
      </c>
      <c r="B67" s="61" t="str">
        <f>IF(OR('Early Budget'!$I71="",'Early Budget'!$I71="Not Approved",'Early Budget'!$H71="CAPPED OUT"),"","Early")</f>
        <v/>
      </c>
      <c r="C67" s="53" t="str">
        <f>IF(OR('Early Budget'!$I71="",'Early Budget'!$I71="Not Approved",'Early Budget'!$B71="",'Early Budget'!$H71="CAPPED OUT"),"",'Early Budget'!$B71)</f>
        <v/>
      </c>
      <c r="D67" s="53" t="str">
        <f>IF(OR('Early Budget'!$I71="",'Early Budget'!$I71="Not Approved",'Early Budget'!$H71="CAPPED OUT"),"",'Early Budget'!$C71)</f>
        <v/>
      </c>
      <c r="E67" s="55" t="str">
        <f>IF(OR('Early Budget'!$I71="",'Early Budget'!$I71="Not Approved",'Early Budget'!$H71="CAPPED OUT"),"",'Early Budget'!$I71)</f>
        <v/>
      </c>
      <c r="F67" s="55" t="str">
        <f>IF(OR('Early Budget'!$I71="",'Early Budget'!$I71="Not Approved",'Early Budget'!$K71&lt;&gt;"Yes",'Early Budget'!$H71="CAPPED OUT"),"",'Early Budget'!$K71)</f>
        <v/>
      </c>
      <c r="G67" s="55" t="str">
        <f>IF(OR('Early Budget'!$I71="",'Early Budget'!$I71="Not Approved",'Early Budget'!$H71="CAPPED OUT"),"",'Early Budget'!$G71)</f>
        <v/>
      </c>
      <c r="H67" s="56" t="str">
        <f>IF(OR('Early Budget'!$I71="",'Early Budget'!$I71="Not Approved",'Early Budget'!$H71="CAPPED OUT"),"",'Early Budget'!$H71)</f>
        <v/>
      </c>
    </row>
    <row r="68" spans="1:8" x14ac:dyDescent="0.2">
      <c r="A68" s="61" t="str">
        <f>IF(OR('Early Budget'!$I72="",'Early Budget'!$I72="Not Approved",'Early Budget'!$H72="CAPPED OUT"),"",Cover!$C$5)</f>
        <v/>
      </c>
      <c r="B68" s="61" t="str">
        <f>IF(OR('Early Budget'!$I72="",'Early Budget'!$I72="Not Approved",'Early Budget'!$H72="CAPPED OUT"),"","Early")</f>
        <v/>
      </c>
      <c r="C68" s="53" t="str">
        <f>IF(OR('Early Budget'!$I72="",'Early Budget'!$I72="Not Approved",'Early Budget'!$B72="",'Early Budget'!$H72="CAPPED OUT"),"",'Early Budget'!$B72)</f>
        <v/>
      </c>
      <c r="D68" s="53" t="str">
        <f>IF(OR('Early Budget'!$I72="",'Early Budget'!$I72="Not Approved",'Early Budget'!$H72="CAPPED OUT"),"",'Early Budget'!$C72)</f>
        <v/>
      </c>
      <c r="E68" s="55" t="str">
        <f>IF(OR('Early Budget'!$I72="",'Early Budget'!$I72="Not Approved",'Early Budget'!$H72="CAPPED OUT"),"",'Early Budget'!$I72)</f>
        <v/>
      </c>
      <c r="F68" s="55" t="str">
        <f>IF(OR('Early Budget'!$I72="",'Early Budget'!$I72="Not Approved",'Early Budget'!$K72&lt;&gt;"Yes",'Early Budget'!$H72="CAPPED OUT"),"",'Early Budget'!$K72)</f>
        <v/>
      </c>
      <c r="G68" s="55" t="str">
        <f>IF(OR('Early Budget'!$I72="",'Early Budget'!$I72="Not Approved",'Early Budget'!$H72="CAPPED OUT"),"",'Early Budget'!$G72)</f>
        <v/>
      </c>
      <c r="H68" s="56" t="str">
        <f>IF(OR('Early Budget'!$I72="",'Early Budget'!$I72="Not Approved",'Early Budget'!$H72="CAPPED OUT"),"",'Early Budget'!$H72)</f>
        <v/>
      </c>
    </row>
    <row r="69" spans="1:8" x14ac:dyDescent="0.2">
      <c r="A69" s="61" t="str">
        <f>IF(OR('Early Budget'!$I73="",'Early Budget'!$I73="Not Approved",'Early Budget'!$H73="CAPPED OUT"),"",Cover!$C$5)</f>
        <v/>
      </c>
      <c r="B69" s="61" t="str">
        <f>IF(OR('Early Budget'!$I73="",'Early Budget'!$I73="Not Approved",'Early Budget'!$H73="CAPPED OUT"),"","Early")</f>
        <v/>
      </c>
      <c r="C69" s="53" t="str">
        <f>IF(OR('Early Budget'!$I73="",'Early Budget'!$I73="Not Approved",'Early Budget'!$B73="",'Early Budget'!$H73="CAPPED OUT"),"",'Early Budget'!$B73)</f>
        <v/>
      </c>
      <c r="D69" s="53" t="str">
        <f>IF(OR('Early Budget'!$I73="",'Early Budget'!$I73="Not Approved",'Early Budget'!$H73="CAPPED OUT"),"",'Early Budget'!$C73)</f>
        <v/>
      </c>
      <c r="E69" s="55" t="str">
        <f>IF(OR('Early Budget'!$I73="",'Early Budget'!$I73="Not Approved",'Early Budget'!$H73="CAPPED OUT"),"",'Early Budget'!$I73)</f>
        <v/>
      </c>
      <c r="F69" s="55" t="str">
        <f>IF(OR('Early Budget'!$I73="",'Early Budget'!$I73="Not Approved",'Early Budget'!$K73&lt;&gt;"Yes",'Early Budget'!$H73="CAPPED OUT"),"",'Early Budget'!$K73)</f>
        <v/>
      </c>
      <c r="G69" s="55" t="str">
        <f>IF(OR('Early Budget'!$I73="",'Early Budget'!$I73="Not Approved",'Early Budget'!$H73="CAPPED OUT"),"",'Early Budget'!$G73)</f>
        <v/>
      </c>
      <c r="H69" s="56" t="str">
        <f>IF(OR('Early Budget'!$I73="",'Early Budget'!$I73="Not Approved",'Early Budget'!$H73="CAPPED OUT"),"",'Early Budget'!$H73)</f>
        <v/>
      </c>
    </row>
    <row r="70" spans="1:8" x14ac:dyDescent="0.2">
      <c r="A70" s="61" t="str">
        <f>IF(OR('Early Budget'!$I74="",'Early Budget'!$I74="Not Approved",'Early Budget'!$H74="CAPPED OUT"),"",Cover!$C$5)</f>
        <v/>
      </c>
      <c r="B70" s="61" t="str">
        <f>IF(OR('Early Budget'!$I74="",'Early Budget'!$I74="Not Approved",'Early Budget'!$H74="CAPPED OUT"),"","Early")</f>
        <v/>
      </c>
      <c r="C70" s="53" t="str">
        <f>IF(OR('Early Budget'!$I74="",'Early Budget'!$I74="Not Approved",'Early Budget'!$B74="",'Early Budget'!$H74="CAPPED OUT"),"",'Early Budget'!$B74)</f>
        <v/>
      </c>
      <c r="D70" s="53" t="str">
        <f>IF(OR('Early Budget'!$I74="",'Early Budget'!$I74="Not Approved",'Early Budget'!$H74="CAPPED OUT"),"",'Early Budget'!$C74)</f>
        <v/>
      </c>
      <c r="E70" s="55" t="str">
        <f>IF(OR('Early Budget'!$I74="",'Early Budget'!$I74="Not Approved",'Early Budget'!$H74="CAPPED OUT"),"",'Early Budget'!$I74)</f>
        <v/>
      </c>
      <c r="F70" s="55" t="str">
        <f>IF(OR('Early Budget'!$I74="",'Early Budget'!$I74="Not Approved",'Early Budget'!$K74&lt;&gt;"Yes",'Early Budget'!$H74="CAPPED OUT"),"",'Early Budget'!$K74)</f>
        <v/>
      </c>
      <c r="G70" s="55" t="str">
        <f>IF(OR('Early Budget'!$I74="",'Early Budget'!$I74="Not Approved",'Early Budget'!$H74="CAPPED OUT"),"",'Early Budget'!$G74)</f>
        <v/>
      </c>
      <c r="H70" s="56" t="str">
        <f>IF(OR('Early Budget'!$I74="",'Early Budget'!$I74="Not Approved",'Early Budget'!$H74="CAPPED OUT"),"",'Early Budget'!$H74)</f>
        <v/>
      </c>
    </row>
    <row r="71" spans="1:8" x14ac:dyDescent="0.2">
      <c r="A71" s="61" t="str">
        <f>IF(OR('Early Budget'!$I75="",'Early Budget'!$I75="Not Approved",'Early Budget'!$H75="CAPPED OUT"),"",Cover!$C$5)</f>
        <v/>
      </c>
      <c r="B71" s="61" t="str">
        <f>IF(OR('Early Budget'!$I75="",'Early Budget'!$I75="Not Approved",'Early Budget'!$H75="CAPPED OUT"),"","Early")</f>
        <v/>
      </c>
      <c r="C71" s="53" t="str">
        <f>IF(OR('Early Budget'!$I75="",'Early Budget'!$I75="Not Approved",'Early Budget'!$B75="",'Early Budget'!$H75="CAPPED OUT"),"",'Early Budget'!$B75)</f>
        <v/>
      </c>
      <c r="D71" s="53" t="str">
        <f>IF(OR('Early Budget'!$I75="",'Early Budget'!$I75="Not Approved",'Early Budget'!$H75="CAPPED OUT"),"",'Early Budget'!$C75)</f>
        <v/>
      </c>
      <c r="E71" s="55" t="str">
        <f>IF(OR('Early Budget'!$I75="",'Early Budget'!$I75="Not Approved",'Early Budget'!$H75="CAPPED OUT"),"",'Early Budget'!$I75)</f>
        <v/>
      </c>
      <c r="F71" s="55" t="str">
        <f>IF(OR('Early Budget'!$I75="",'Early Budget'!$I75="Not Approved",'Early Budget'!$K75&lt;&gt;"Yes",'Early Budget'!$H75="CAPPED OUT"),"",'Early Budget'!$K75)</f>
        <v/>
      </c>
      <c r="G71" s="55" t="str">
        <f>IF(OR('Early Budget'!$I75="",'Early Budget'!$I75="Not Approved",'Early Budget'!$H75="CAPPED OUT"),"",'Early Budget'!$G75)</f>
        <v/>
      </c>
      <c r="H71" s="56" t="str">
        <f>IF(OR('Early Budget'!$I75="",'Early Budget'!$I75="Not Approved",'Early Budget'!$H75="CAPPED OUT"),"",'Early Budget'!$H75)</f>
        <v/>
      </c>
    </row>
    <row r="72" spans="1:8" x14ac:dyDescent="0.2">
      <c r="A72" s="61" t="str">
        <f>IF(OR('Early Budget'!$I76="",'Early Budget'!$I76="Not Approved",'Early Budget'!$H76="CAPPED OUT"),"",Cover!$C$5)</f>
        <v/>
      </c>
      <c r="B72" s="61" t="str">
        <f>IF(OR('Early Budget'!$I76="",'Early Budget'!$I76="Not Approved",'Early Budget'!$H76="CAPPED OUT"),"","Early")</f>
        <v/>
      </c>
      <c r="C72" s="53" t="str">
        <f>IF(OR('Early Budget'!$I76="",'Early Budget'!$I76="Not Approved",'Early Budget'!$B76="",'Early Budget'!$H76="CAPPED OUT"),"",'Early Budget'!$B76)</f>
        <v/>
      </c>
      <c r="D72" s="53" t="str">
        <f>IF(OR('Early Budget'!$I76="",'Early Budget'!$I76="Not Approved",'Early Budget'!$H76="CAPPED OUT"),"",'Early Budget'!$C76)</f>
        <v/>
      </c>
      <c r="E72" s="55" t="str">
        <f>IF(OR('Early Budget'!$I76="",'Early Budget'!$I76="Not Approved",'Early Budget'!$H76="CAPPED OUT"),"",'Early Budget'!$I76)</f>
        <v/>
      </c>
      <c r="F72" s="55" t="str">
        <f>IF(OR('Early Budget'!$I76="",'Early Budget'!$I76="Not Approved",'Early Budget'!$K76&lt;&gt;"Yes",'Early Budget'!$H76="CAPPED OUT"),"",'Early Budget'!$K76)</f>
        <v/>
      </c>
      <c r="G72" s="55" t="str">
        <f>IF(OR('Early Budget'!$I76="",'Early Budget'!$I76="Not Approved",'Early Budget'!$H76="CAPPED OUT"),"",'Early Budget'!$G76)</f>
        <v/>
      </c>
      <c r="H72" s="56" t="str">
        <f>IF(OR('Early Budget'!$I76="",'Early Budget'!$I76="Not Approved",'Early Budget'!$H76="CAPPED OUT"),"",'Early Budget'!$H76)</f>
        <v/>
      </c>
    </row>
    <row r="73" spans="1:8" x14ac:dyDescent="0.2">
      <c r="A73" s="61" t="str">
        <f>IF(OR('Early Budget'!$I77="",'Early Budget'!$I77="Not Approved",'Early Budget'!$H77="CAPPED OUT"),"",Cover!$C$5)</f>
        <v/>
      </c>
      <c r="B73" s="61" t="str">
        <f>IF(OR('Early Budget'!$I77="",'Early Budget'!$I77="Not Approved",'Early Budget'!$H77="CAPPED OUT"),"","Early")</f>
        <v/>
      </c>
      <c r="C73" s="53" t="str">
        <f>IF(OR('Early Budget'!$I77="",'Early Budget'!$I77="Not Approved",'Early Budget'!$B77="",'Early Budget'!$H77="CAPPED OUT"),"",'Early Budget'!$B77)</f>
        <v/>
      </c>
      <c r="D73" s="53" t="str">
        <f>IF(OR('Early Budget'!$I77="",'Early Budget'!$I77="Not Approved",'Early Budget'!$H77="CAPPED OUT"),"",'Early Budget'!$C77)</f>
        <v/>
      </c>
      <c r="E73" s="55" t="str">
        <f>IF(OR('Early Budget'!$I77="",'Early Budget'!$I77="Not Approved",'Early Budget'!$H77="CAPPED OUT"),"",'Early Budget'!$I77)</f>
        <v/>
      </c>
      <c r="F73" s="55" t="str">
        <f>IF(OR('Early Budget'!$I77="",'Early Budget'!$I77="Not Approved",'Early Budget'!$K77&lt;&gt;"Yes",'Early Budget'!$H77="CAPPED OUT"),"",'Early Budget'!$K77)</f>
        <v/>
      </c>
      <c r="G73" s="55" t="str">
        <f>IF(OR('Early Budget'!$I77="",'Early Budget'!$I77="Not Approved",'Early Budget'!$H77="CAPPED OUT"),"",'Early Budget'!$G77)</f>
        <v/>
      </c>
      <c r="H73" s="56" t="str">
        <f>IF(OR('Early Budget'!$I77="",'Early Budget'!$I77="Not Approved",'Early Budget'!$H77="CAPPED OUT"),"",'Early Budget'!$H77)</f>
        <v/>
      </c>
    </row>
    <row r="74" spans="1:8" x14ac:dyDescent="0.2">
      <c r="A74" s="61" t="str">
        <f>IF(OR('Early Budget'!$I78="",'Early Budget'!$I78="Not Approved",'Early Budget'!$H78="CAPPED OUT"),"",Cover!$C$5)</f>
        <v/>
      </c>
      <c r="B74" s="61" t="str">
        <f>IF(OR('Early Budget'!$I78="",'Early Budget'!$I78="Not Approved",'Early Budget'!$H78="CAPPED OUT"),"","Early")</f>
        <v/>
      </c>
      <c r="C74" s="53" t="str">
        <f>IF(OR('Early Budget'!$I78="",'Early Budget'!$I78="Not Approved",'Early Budget'!$B78="",'Early Budget'!$H78="CAPPED OUT"),"",'Early Budget'!$B78)</f>
        <v/>
      </c>
      <c r="D74" s="53" t="str">
        <f>IF(OR('Early Budget'!$I78="",'Early Budget'!$I78="Not Approved",'Early Budget'!$H78="CAPPED OUT"),"",'Early Budget'!$C78)</f>
        <v/>
      </c>
      <c r="E74" s="55" t="str">
        <f>IF(OR('Early Budget'!$I78="",'Early Budget'!$I78="Not Approved",'Early Budget'!$H78="CAPPED OUT"),"",'Early Budget'!$I78)</f>
        <v/>
      </c>
      <c r="F74" s="55" t="str">
        <f>IF(OR('Early Budget'!$I78="",'Early Budget'!$I78="Not Approved",'Early Budget'!$K78&lt;&gt;"Yes",'Early Budget'!$H78="CAPPED OUT"),"",'Early Budget'!$K78)</f>
        <v/>
      </c>
      <c r="G74" s="55" t="str">
        <f>IF(OR('Early Budget'!$I78="",'Early Budget'!$I78="Not Approved",'Early Budget'!$H78="CAPPED OUT"),"",'Early Budget'!$G78)</f>
        <v/>
      </c>
      <c r="H74" s="56" t="str">
        <f>IF(OR('Early Budget'!$I78="",'Early Budget'!$I78="Not Approved",'Early Budget'!$H78="CAPPED OUT"),"",'Early Budget'!$H78)</f>
        <v/>
      </c>
    </row>
    <row r="75" spans="1:8" x14ac:dyDescent="0.2">
      <c r="A75" s="61" t="str">
        <f>IF(OR('Early Budget'!$I79="",'Early Budget'!$I79="Not Approved",'Early Budget'!$H79="CAPPED OUT"),"",Cover!$C$5)</f>
        <v/>
      </c>
      <c r="B75" s="61" t="str">
        <f>IF(OR('Early Budget'!$I79="",'Early Budget'!$I79="Not Approved",'Early Budget'!$H79="CAPPED OUT"),"","Early")</f>
        <v/>
      </c>
      <c r="C75" s="53" t="str">
        <f>IF(OR('Early Budget'!$I79="",'Early Budget'!$I79="Not Approved",'Early Budget'!$B79="",'Early Budget'!$H79="CAPPED OUT"),"",'Early Budget'!$B79)</f>
        <v/>
      </c>
      <c r="D75" s="53" t="str">
        <f>IF(OR('Early Budget'!$I79="",'Early Budget'!$I79="Not Approved",'Early Budget'!$H79="CAPPED OUT"),"",'Early Budget'!$C79)</f>
        <v/>
      </c>
      <c r="E75" s="55" t="str">
        <f>IF(OR('Early Budget'!$I79="",'Early Budget'!$I79="Not Approved",'Early Budget'!$H79="CAPPED OUT"),"",'Early Budget'!$I79)</f>
        <v/>
      </c>
      <c r="F75" s="55" t="str">
        <f>IF(OR('Early Budget'!$I79="",'Early Budget'!$I79="Not Approved",'Early Budget'!$K79&lt;&gt;"Yes",'Early Budget'!$H79="CAPPED OUT"),"",'Early Budget'!$K79)</f>
        <v/>
      </c>
      <c r="G75" s="55" t="str">
        <f>IF(OR('Early Budget'!$I79="",'Early Budget'!$I79="Not Approved",'Early Budget'!$H79="CAPPED OUT"),"",'Early Budget'!$G79)</f>
        <v/>
      </c>
      <c r="H75" s="56" t="str">
        <f>IF(OR('Early Budget'!$I79="",'Early Budget'!$I79="Not Approved",'Early Budget'!$H79="CAPPED OUT"),"",'Early Budget'!$H79)</f>
        <v/>
      </c>
    </row>
    <row r="76" spans="1:8" x14ac:dyDescent="0.2">
      <c r="A76" s="61" t="str">
        <f>IF(OR('Early Budget'!$I80="",'Early Budget'!$I80="Not Approved",'Early Budget'!$H80="CAPPED OUT"),"",Cover!$C$5)</f>
        <v/>
      </c>
      <c r="B76" s="61" t="str">
        <f>IF(OR('Early Budget'!$I80="",'Early Budget'!$I80="Not Approved",'Early Budget'!$H80="CAPPED OUT"),"","Early")</f>
        <v/>
      </c>
      <c r="C76" s="53" t="str">
        <f>IF(OR('Early Budget'!$I80="",'Early Budget'!$I80="Not Approved",'Early Budget'!$B80="",'Early Budget'!$H80="CAPPED OUT"),"",'Early Budget'!$B80)</f>
        <v/>
      </c>
      <c r="D76" s="53" t="str">
        <f>IF(OR('Early Budget'!$I80="",'Early Budget'!$I80="Not Approved",'Early Budget'!$H80="CAPPED OUT"),"",'Early Budget'!$C80)</f>
        <v/>
      </c>
      <c r="E76" s="55" t="str">
        <f>IF(OR('Early Budget'!$I80="",'Early Budget'!$I80="Not Approved",'Early Budget'!$H80="CAPPED OUT"),"",'Early Budget'!$I80)</f>
        <v/>
      </c>
      <c r="F76" s="55" t="str">
        <f>IF(OR('Early Budget'!$I80="",'Early Budget'!$I80="Not Approved",'Early Budget'!$K80&lt;&gt;"Yes",'Early Budget'!$H80="CAPPED OUT"),"",'Early Budget'!$K80)</f>
        <v/>
      </c>
      <c r="G76" s="55" t="str">
        <f>IF(OR('Early Budget'!$I80="",'Early Budget'!$I80="Not Approved",'Early Budget'!$H80="CAPPED OUT"),"",'Early Budget'!$G80)</f>
        <v/>
      </c>
      <c r="H76" s="56" t="str">
        <f>IF(OR('Early Budget'!$I80="",'Early Budget'!$I80="Not Approved",'Early Budget'!$H80="CAPPED OUT"),"",'Early Budget'!$H80)</f>
        <v/>
      </c>
    </row>
    <row r="77" spans="1:8" x14ac:dyDescent="0.2">
      <c r="A77" s="61" t="str">
        <f>IF(OR('Early Budget'!$I81="",'Early Budget'!$I81="Not Approved",'Early Budget'!$H81="CAPPED OUT"),"",Cover!$C$5)</f>
        <v/>
      </c>
      <c r="B77" s="61" t="str">
        <f>IF(OR('Early Budget'!$I81="",'Early Budget'!$I81="Not Approved",'Early Budget'!$H81="CAPPED OUT"),"","Early")</f>
        <v/>
      </c>
      <c r="C77" s="53" t="str">
        <f>IF(OR('Early Budget'!$I81="",'Early Budget'!$I81="Not Approved",'Early Budget'!$B81="",'Early Budget'!$H81="CAPPED OUT"),"",'Early Budget'!$B81)</f>
        <v/>
      </c>
      <c r="D77" s="53" t="str">
        <f>IF(OR('Early Budget'!$I81="",'Early Budget'!$I81="Not Approved",'Early Budget'!$H81="CAPPED OUT"),"",'Early Budget'!$C81)</f>
        <v/>
      </c>
      <c r="E77" s="55" t="str">
        <f>IF(OR('Early Budget'!$I81="",'Early Budget'!$I81="Not Approved",'Early Budget'!$H81="CAPPED OUT"),"",'Early Budget'!$I81)</f>
        <v/>
      </c>
      <c r="F77" s="55" t="str">
        <f>IF(OR('Early Budget'!$I81="",'Early Budget'!$I81="Not Approved",'Early Budget'!$K81&lt;&gt;"Yes",'Early Budget'!$H81="CAPPED OUT"),"",'Early Budget'!$K81)</f>
        <v/>
      </c>
      <c r="G77" s="55" t="str">
        <f>IF(OR('Early Budget'!$I81="",'Early Budget'!$I81="Not Approved",'Early Budget'!$H81="CAPPED OUT"),"",'Early Budget'!$G81)</f>
        <v/>
      </c>
      <c r="H77" s="56" t="str">
        <f>IF(OR('Early Budget'!$I81="",'Early Budget'!$I81="Not Approved",'Early Budget'!$H81="CAPPED OUT"),"",'Early Budget'!$H81)</f>
        <v/>
      </c>
    </row>
    <row r="78" spans="1:8" x14ac:dyDescent="0.2">
      <c r="A78" s="61" t="str">
        <f>IF(OR('Early Budget'!$I82="",'Early Budget'!$I82="Not Approved",'Early Budget'!$H82="CAPPED OUT"),"",Cover!$C$5)</f>
        <v/>
      </c>
      <c r="B78" s="61" t="str">
        <f>IF(OR('Early Budget'!$I82="",'Early Budget'!$I82="Not Approved",'Early Budget'!$H82="CAPPED OUT"),"","Early")</f>
        <v/>
      </c>
      <c r="C78" s="53" t="str">
        <f>IF(OR('Early Budget'!$I82="",'Early Budget'!$I82="Not Approved",'Early Budget'!$B82="",'Early Budget'!$H82="CAPPED OUT"),"",'Early Budget'!$B82)</f>
        <v/>
      </c>
      <c r="D78" s="53" t="str">
        <f>IF(OR('Early Budget'!$I82="",'Early Budget'!$I82="Not Approved",'Early Budget'!$H82="CAPPED OUT"),"",'Early Budget'!$C82)</f>
        <v/>
      </c>
      <c r="E78" s="55" t="str">
        <f>IF(OR('Early Budget'!$I82="",'Early Budget'!$I82="Not Approved",'Early Budget'!$H82="CAPPED OUT"),"",'Early Budget'!$I82)</f>
        <v/>
      </c>
      <c r="F78" s="55" t="str">
        <f>IF(OR('Early Budget'!$I82="",'Early Budget'!$I82="Not Approved",'Early Budget'!$K82&lt;&gt;"Yes",'Early Budget'!$H82="CAPPED OUT"),"",'Early Budget'!$K82)</f>
        <v/>
      </c>
      <c r="G78" s="55" t="str">
        <f>IF(OR('Early Budget'!$I82="",'Early Budget'!$I82="Not Approved",'Early Budget'!$H82="CAPPED OUT"),"",'Early Budget'!$G82)</f>
        <v/>
      </c>
      <c r="H78" s="56" t="str">
        <f>IF(OR('Early Budget'!$I82="",'Early Budget'!$I82="Not Approved",'Early Budget'!$H82="CAPPED OUT"),"",'Early Budget'!$H82)</f>
        <v/>
      </c>
    </row>
    <row r="79" spans="1:8" x14ac:dyDescent="0.2">
      <c r="A79" s="61" t="str">
        <f>IF(OR('Early Budget'!$I83="",'Early Budget'!$I83="Not Approved",'Early Budget'!$H83="CAPPED OUT"),"",Cover!$C$5)</f>
        <v/>
      </c>
      <c r="B79" s="61" t="str">
        <f>IF(OR('Early Budget'!$I83="",'Early Budget'!$I83="Not Approved",'Early Budget'!$H83="CAPPED OUT"),"","Early")</f>
        <v/>
      </c>
      <c r="C79" s="53" t="str">
        <f>IF(OR('Early Budget'!$I83="",'Early Budget'!$I83="Not Approved",'Early Budget'!$B83="",'Early Budget'!$H83="CAPPED OUT"),"",'Early Budget'!$B83)</f>
        <v/>
      </c>
      <c r="D79" s="53" t="str">
        <f>IF(OR('Early Budget'!$I83="",'Early Budget'!$I83="Not Approved",'Early Budget'!$H83="CAPPED OUT"),"",'Early Budget'!$C83)</f>
        <v/>
      </c>
      <c r="E79" s="55" t="str">
        <f>IF(OR('Early Budget'!$I83="",'Early Budget'!$I83="Not Approved",'Early Budget'!$H83="CAPPED OUT"),"",'Early Budget'!$I83)</f>
        <v/>
      </c>
      <c r="F79" s="55" t="str">
        <f>IF(OR('Early Budget'!$I83="",'Early Budget'!$I83="Not Approved",'Early Budget'!$K83&lt;&gt;"Yes",'Early Budget'!$H83="CAPPED OUT"),"",'Early Budget'!$K83)</f>
        <v/>
      </c>
      <c r="G79" s="55" t="str">
        <f>IF(OR('Early Budget'!$I83="",'Early Budget'!$I83="Not Approved",'Early Budget'!$H83="CAPPED OUT"),"",'Early Budget'!$G83)</f>
        <v/>
      </c>
      <c r="H79" s="56" t="str">
        <f>IF(OR('Early Budget'!$I83="",'Early Budget'!$I83="Not Approved",'Early Budget'!$H83="CAPPED OUT"),"",'Early Budget'!$H83)</f>
        <v/>
      </c>
    </row>
    <row r="80" spans="1:8" x14ac:dyDescent="0.2">
      <c r="A80" s="61" t="str">
        <f>IF(OR('Early Budget'!$I84="",'Early Budget'!$I84="Not Approved",'Early Budget'!$H84="CAPPED OUT"),"",Cover!$C$5)</f>
        <v/>
      </c>
      <c r="B80" s="61" t="str">
        <f>IF(OR('Early Budget'!$I84="",'Early Budget'!$I84="Not Approved",'Early Budget'!$H84="CAPPED OUT"),"","Early")</f>
        <v/>
      </c>
      <c r="C80" s="53" t="str">
        <f>IF(OR('Early Budget'!$I84="",'Early Budget'!$I84="Not Approved",'Early Budget'!$B84="",'Early Budget'!$H84="CAPPED OUT"),"",'Early Budget'!$B84)</f>
        <v/>
      </c>
      <c r="D80" s="53" t="str">
        <f>IF(OR('Early Budget'!$I84="",'Early Budget'!$I84="Not Approved",'Early Budget'!$H84="CAPPED OUT"),"",'Early Budget'!$C84)</f>
        <v/>
      </c>
      <c r="E80" s="55" t="str">
        <f>IF(OR('Early Budget'!$I84="",'Early Budget'!$I84="Not Approved",'Early Budget'!$H84="CAPPED OUT"),"",'Early Budget'!$I84)</f>
        <v/>
      </c>
      <c r="F80" s="55" t="str">
        <f>IF(OR('Early Budget'!$I84="",'Early Budget'!$I84="Not Approved",'Early Budget'!$K84&lt;&gt;"Yes",'Early Budget'!$H84="CAPPED OUT"),"",'Early Budget'!$K84)</f>
        <v/>
      </c>
      <c r="G80" s="55" t="str">
        <f>IF(OR('Early Budget'!$I84="",'Early Budget'!$I84="Not Approved",'Early Budget'!$H84="CAPPED OUT"),"",'Early Budget'!$G84)</f>
        <v/>
      </c>
      <c r="H80" s="56" t="str">
        <f>IF(OR('Early Budget'!$I84="",'Early Budget'!$I84="Not Approved",'Early Budget'!$H84="CAPPED OUT"),"",'Early Budget'!$H84)</f>
        <v/>
      </c>
    </row>
    <row r="81" spans="1:8" x14ac:dyDescent="0.2">
      <c r="A81" s="61" t="str">
        <f>IF(OR('Early Budget'!$I85="",'Early Budget'!$I85="Not Approved",'Early Budget'!$H85="CAPPED OUT"),"",Cover!$C$5)</f>
        <v/>
      </c>
      <c r="B81" s="61" t="str">
        <f>IF(OR('Early Budget'!$I85="",'Early Budget'!$I85="Not Approved",'Early Budget'!$H85="CAPPED OUT"),"","Early")</f>
        <v/>
      </c>
      <c r="C81" s="53" t="str">
        <f>IF(OR('Early Budget'!$I85="",'Early Budget'!$I85="Not Approved",'Early Budget'!$B85="",'Early Budget'!$H85="CAPPED OUT"),"",'Early Budget'!$B85)</f>
        <v/>
      </c>
      <c r="D81" s="53" t="str">
        <f>IF(OR('Early Budget'!$I85="",'Early Budget'!$I85="Not Approved",'Early Budget'!$H85="CAPPED OUT"),"",'Early Budget'!$C85)</f>
        <v/>
      </c>
      <c r="E81" s="55" t="str">
        <f>IF(OR('Early Budget'!$I85="",'Early Budget'!$I85="Not Approved",'Early Budget'!$H85="CAPPED OUT"),"",'Early Budget'!$I85)</f>
        <v/>
      </c>
      <c r="F81" s="55" t="str">
        <f>IF(OR('Early Budget'!$I85="",'Early Budget'!$I85="Not Approved",'Early Budget'!$K85&lt;&gt;"Yes",'Early Budget'!$H85="CAPPED OUT"),"",'Early Budget'!$K85)</f>
        <v/>
      </c>
      <c r="G81" s="55" t="str">
        <f>IF(OR('Early Budget'!$I85="",'Early Budget'!$I85="Not Approved",'Early Budget'!$H85="CAPPED OUT"),"",'Early Budget'!$G85)</f>
        <v/>
      </c>
      <c r="H81" s="56" t="str">
        <f>IF(OR('Early Budget'!$I85="",'Early Budget'!$I85="Not Approved",'Early Budget'!$H85="CAPPED OUT"),"",'Early Budget'!$H85)</f>
        <v/>
      </c>
    </row>
    <row r="82" spans="1:8" x14ac:dyDescent="0.2">
      <c r="A82" s="61" t="str">
        <f>IF(OR('Early Budget'!$I86="",'Early Budget'!$I86="Not Approved",'Early Budget'!$H86="CAPPED OUT"),"",Cover!$C$5)</f>
        <v/>
      </c>
      <c r="B82" s="61" t="str">
        <f>IF(OR('Early Budget'!$I86="",'Early Budget'!$I86="Not Approved",'Early Budget'!$H86="CAPPED OUT"),"","Early")</f>
        <v/>
      </c>
      <c r="C82" s="53" t="str">
        <f>IF(OR('Early Budget'!$I86="",'Early Budget'!$I86="Not Approved",'Early Budget'!$B86="",'Early Budget'!$H86="CAPPED OUT"),"",'Early Budget'!$B86)</f>
        <v/>
      </c>
      <c r="D82" s="53" t="str">
        <f>IF(OR('Early Budget'!$I86="",'Early Budget'!$I86="Not Approved",'Early Budget'!$H86="CAPPED OUT"),"",'Early Budget'!$C86)</f>
        <v/>
      </c>
      <c r="E82" s="55" t="str">
        <f>IF(OR('Early Budget'!$I86="",'Early Budget'!$I86="Not Approved",'Early Budget'!$H86="CAPPED OUT"),"",'Early Budget'!$I86)</f>
        <v/>
      </c>
      <c r="F82" s="55" t="str">
        <f>IF(OR('Early Budget'!$I86="",'Early Budget'!$I86="Not Approved",'Early Budget'!$K86&lt;&gt;"Yes",'Early Budget'!$H86="CAPPED OUT"),"",'Early Budget'!$K86)</f>
        <v/>
      </c>
      <c r="G82" s="55" t="str">
        <f>IF(OR('Early Budget'!$I86="",'Early Budget'!$I86="Not Approved",'Early Budget'!$H86="CAPPED OUT"),"",'Early Budget'!$G86)</f>
        <v/>
      </c>
      <c r="H82" s="56" t="str">
        <f>IF(OR('Early Budget'!$I86="",'Early Budget'!$I86="Not Approved",'Early Budget'!$H86="CAPPED OUT"),"",'Early Budget'!$H86)</f>
        <v/>
      </c>
    </row>
    <row r="83" spans="1:8" x14ac:dyDescent="0.2">
      <c r="A83" s="61" t="str">
        <f>IF(OR('Early Budget'!$I87="",'Early Budget'!$I87="Not Approved",'Early Budget'!$H87="CAPPED OUT"),"",Cover!$C$5)</f>
        <v/>
      </c>
      <c r="B83" s="61" t="str">
        <f>IF(OR('Early Budget'!$I87="",'Early Budget'!$I87="Not Approved",'Early Budget'!$H87="CAPPED OUT"),"","Early")</f>
        <v/>
      </c>
      <c r="C83" s="53" t="str">
        <f>IF(OR('Early Budget'!$I87="",'Early Budget'!$I87="Not Approved",'Early Budget'!$B87="",'Early Budget'!$H87="CAPPED OUT"),"",'Early Budget'!$B87)</f>
        <v/>
      </c>
      <c r="D83" s="53" t="str">
        <f>IF(OR('Early Budget'!$I87="",'Early Budget'!$I87="Not Approved",'Early Budget'!$H87="CAPPED OUT"),"",'Early Budget'!$C87)</f>
        <v/>
      </c>
      <c r="E83" s="55" t="str">
        <f>IF(OR('Early Budget'!$I87="",'Early Budget'!$I87="Not Approved",'Early Budget'!$H87="CAPPED OUT"),"",'Early Budget'!$I87)</f>
        <v/>
      </c>
      <c r="F83" s="55" t="str">
        <f>IF(OR('Early Budget'!$I87="",'Early Budget'!$I87="Not Approved",'Early Budget'!$K87&lt;&gt;"Yes",'Early Budget'!$H87="CAPPED OUT"),"",'Early Budget'!$K87)</f>
        <v/>
      </c>
      <c r="G83" s="55" t="str">
        <f>IF(OR('Early Budget'!$I87="",'Early Budget'!$I87="Not Approved",'Early Budget'!$H87="CAPPED OUT"),"",'Early Budget'!$G87)</f>
        <v/>
      </c>
      <c r="H83" s="56" t="str">
        <f>IF(OR('Early Budget'!$I87="",'Early Budget'!$I87="Not Approved",'Early Budget'!$H87="CAPPED OUT"),"",'Early Budget'!$H87)</f>
        <v/>
      </c>
    </row>
    <row r="84" spans="1:8" x14ac:dyDescent="0.2">
      <c r="A84" s="61" t="str">
        <f>IF(OR('Early Budget'!$I88="",'Early Budget'!$I88="Not Approved",'Early Budget'!$H88="CAPPED OUT"),"",Cover!$C$5)</f>
        <v/>
      </c>
      <c r="B84" s="61" t="str">
        <f>IF(OR('Early Budget'!$I88="",'Early Budget'!$I88="Not Approved",'Early Budget'!$H88="CAPPED OUT"),"","Early")</f>
        <v/>
      </c>
      <c r="C84" s="53" t="str">
        <f>IF(OR('Early Budget'!$I88="",'Early Budget'!$I88="Not Approved",'Early Budget'!$B88="",'Early Budget'!$H88="CAPPED OUT"),"",'Early Budget'!$B88)</f>
        <v/>
      </c>
      <c r="D84" s="53" t="str">
        <f>IF(OR('Early Budget'!$I88="",'Early Budget'!$I88="Not Approved",'Early Budget'!$H88="CAPPED OUT"),"",'Early Budget'!$C88)</f>
        <v/>
      </c>
      <c r="E84" s="55" t="str">
        <f>IF(OR('Early Budget'!$I88="",'Early Budget'!$I88="Not Approved",'Early Budget'!$H88="CAPPED OUT"),"",'Early Budget'!$I88)</f>
        <v/>
      </c>
      <c r="F84" s="55" t="str">
        <f>IF(OR('Early Budget'!$I88="",'Early Budget'!$I88="Not Approved",'Early Budget'!$K88&lt;&gt;"Yes",'Early Budget'!$H88="CAPPED OUT"),"",'Early Budget'!$K88)</f>
        <v/>
      </c>
      <c r="G84" s="55" t="str">
        <f>IF(OR('Early Budget'!$I88="",'Early Budget'!$I88="Not Approved",'Early Budget'!$H88="CAPPED OUT"),"",'Early Budget'!$G88)</f>
        <v/>
      </c>
      <c r="H84" s="56" t="str">
        <f>IF(OR('Early Budget'!$I88="",'Early Budget'!$I88="Not Approved",'Early Budget'!$H88="CAPPED OUT"),"",'Early Budget'!$H88)</f>
        <v/>
      </c>
    </row>
    <row r="85" spans="1:8" x14ac:dyDescent="0.2">
      <c r="A85" s="61" t="str">
        <f>IF(OR('Early Budget'!$I89="",'Early Budget'!$I89="Not Approved",'Early Budget'!$H89="CAPPED OUT"),"",Cover!$C$5)</f>
        <v/>
      </c>
      <c r="B85" s="61" t="str">
        <f>IF(OR('Early Budget'!$I89="",'Early Budget'!$I89="Not Approved",'Early Budget'!$H89="CAPPED OUT"),"","Early")</f>
        <v/>
      </c>
      <c r="C85" s="53" t="str">
        <f>IF(OR('Early Budget'!$I89="",'Early Budget'!$I89="Not Approved",'Early Budget'!$B89="",'Early Budget'!$H89="CAPPED OUT"),"",'Early Budget'!$B89)</f>
        <v/>
      </c>
      <c r="D85" s="53" t="str">
        <f>IF(OR('Early Budget'!$I89="",'Early Budget'!$I89="Not Approved",'Early Budget'!$H89="CAPPED OUT"),"",'Early Budget'!$C89)</f>
        <v/>
      </c>
      <c r="E85" s="55" t="str">
        <f>IF(OR('Early Budget'!$I89="",'Early Budget'!$I89="Not Approved",'Early Budget'!$H89="CAPPED OUT"),"",'Early Budget'!$I89)</f>
        <v/>
      </c>
      <c r="F85" s="55" t="str">
        <f>IF(OR('Early Budget'!$I89="",'Early Budget'!$I89="Not Approved",'Early Budget'!$K89&lt;&gt;"Yes",'Early Budget'!$H89="CAPPED OUT"),"",'Early Budget'!$K89)</f>
        <v/>
      </c>
      <c r="G85" s="55" t="str">
        <f>IF(OR('Early Budget'!$I89="",'Early Budget'!$I89="Not Approved",'Early Budget'!$H89="CAPPED OUT"),"",'Early Budget'!$G89)</f>
        <v/>
      </c>
      <c r="H85" s="56" t="str">
        <f>IF(OR('Early Budget'!$I89="",'Early Budget'!$I89="Not Approved",'Early Budget'!$H89="CAPPED OUT"),"",'Early Budget'!$H89)</f>
        <v/>
      </c>
    </row>
    <row r="86" spans="1:8" x14ac:dyDescent="0.2">
      <c r="A86" s="61" t="str">
        <f>IF(OR('Early Budget'!$I90="",'Early Budget'!$I90="Not Approved",'Early Budget'!$H90="CAPPED OUT"),"",Cover!$C$5)</f>
        <v/>
      </c>
      <c r="B86" s="61" t="str">
        <f>IF(OR('Early Budget'!$I90="",'Early Budget'!$I90="Not Approved",'Early Budget'!$H90="CAPPED OUT"),"","Early")</f>
        <v/>
      </c>
      <c r="C86" s="53" t="str">
        <f>IF(OR('Early Budget'!$I90="",'Early Budget'!$I90="Not Approved",'Early Budget'!$B90="",'Early Budget'!$H90="CAPPED OUT"),"",'Early Budget'!$B90)</f>
        <v/>
      </c>
      <c r="D86" s="53" t="str">
        <f>IF(OR('Early Budget'!$I90="",'Early Budget'!$I90="Not Approved",'Early Budget'!$H90="CAPPED OUT"),"",'Early Budget'!$C90)</f>
        <v/>
      </c>
      <c r="E86" s="55" t="str">
        <f>IF(OR('Early Budget'!$I90="",'Early Budget'!$I90="Not Approved",'Early Budget'!$H90="CAPPED OUT"),"",'Early Budget'!$I90)</f>
        <v/>
      </c>
      <c r="F86" s="55" t="str">
        <f>IF(OR('Early Budget'!$I90="",'Early Budget'!$I90="Not Approved",'Early Budget'!$K90&lt;&gt;"Yes",'Early Budget'!$H90="CAPPED OUT"),"",'Early Budget'!$K90)</f>
        <v/>
      </c>
      <c r="G86" s="55" t="str">
        <f>IF(OR('Early Budget'!$I90="",'Early Budget'!$I90="Not Approved",'Early Budget'!$H90="CAPPED OUT"),"",'Early Budget'!$G90)</f>
        <v/>
      </c>
      <c r="H86" s="56" t="str">
        <f>IF(OR('Early Budget'!$I90="",'Early Budget'!$I90="Not Approved",'Early Budget'!$H90="CAPPED OUT"),"",'Early Budget'!$H90)</f>
        <v/>
      </c>
    </row>
    <row r="87" spans="1:8" x14ac:dyDescent="0.2">
      <c r="A87" s="61" t="str">
        <f>IF(OR('Early Budget'!$I91="",'Early Budget'!$I91="Not Approved",'Early Budget'!$H91="CAPPED OUT"),"",Cover!$C$5)</f>
        <v/>
      </c>
      <c r="B87" s="61" t="str">
        <f>IF(OR('Early Budget'!$I91="",'Early Budget'!$I91="Not Approved",'Early Budget'!$H91="CAPPED OUT"),"","Early")</f>
        <v/>
      </c>
      <c r="C87" s="53" t="str">
        <f>IF(OR('Early Budget'!$I91="",'Early Budget'!$I91="Not Approved",'Early Budget'!$B91="",'Early Budget'!$H91="CAPPED OUT"),"",'Early Budget'!$B91)</f>
        <v/>
      </c>
      <c r="D87" s="53" t="str">
        <f>IF(OR('Early Budget'!$I91="",'Early Budget'!$I91="Not Approved",'Early Budget'!$H91="CAPPED OUT"),"",'Early Budget'!$C91)</f>
        <v/>
      </c>
      <c r="E87" s="55" t="str">
        <f>IF(OR('Early Budget'!$I91="",'Early Budget'!$I91="Not Approved",'Early Budget'!$H91="CAPPED OUT"),"",'Early Budget'!$I91)</f>
        <v/>
      </c>
      <c r="F87" s="55" t="str">
        <f>IF(OR('Early Budget'!$I91="",'Early Budget'!$I91="Not Approved",'Early Budget'!$K91&lt;&gt;"Yes",'Early Budget'!$H91="CAPPED OUT"),"",'Early Budget'!$K91)</f>
        <v/>
      </c>
      <c r="G87" s="55" t="str">
        <f>IF(OR('Early Budget'!$I91="",'Early Budget'!$I91="Not Approved",'Early Budget'!$H91="CAPPED OUT"),"",'Early Budget'!$G91)</f>
        <v/>
      </c>
      <c r="H87" s="56" t="str">
        <f>IF(OR('Early Budget'!$I91="",'Early Budget'!$I91="Not Approved",'Early Budget'!$H91="CAPPED OUT"),"",'Early Budget'!$H91)</f>
        <v/>
      </c>
    </row>
    <row r="88" spans="1:8" x14ac:dyDescent="0.2">
      <c r="A88" s="61" t="str">
        <f>IF(OR('Early Budget'!$I92="",'Early Budget'!$I92="Not Approved",'Early Budget'!$H92="CAPPED OUT"),"",Cover!$C$5)</f>
        <v/>
      </c>
      <c r="B88" s="61" t="str">
        <f>IF(OR('Early Budget'!$I92="",'Early Budget'!$I92="Not Approved",'Early Budget'!$H92="CAPPED OUT"),"","Early")</f>
        <v/>
      </c>
      <c r="C88" s="53" t="str">
        <f>IF(OR('Early Budget'!$I92="",'Early Budget'!$I92="Not Approved",'Early Budget'!$B92="",'Early Budget'!$H92="CAPPED OUT"),"",'Early Budget'!$B92)</f>
        <v/>
      </c>
      <c r="D88" s="53" t="str">
        <f>IF(OR('Early Budget'!$I92="",'Early Budget'!$I92="Not Approved",'Early Budget'!$H92="CAPPED OUT"),"",'Early Budget'!$C92)</f>
        <v/>
      </c>
      <c r="E88" s="55" t="str">
        <f>IF(OR('Early Budget'!$I92="",'Early Budget'!$I92="Not Approved",'Early Budget'!$H92="CAPPED OUT"),"",'Early Budget'!$I92)</f>
        <v/>
      </c>
      <c r="F88" s="55" t="str">
        <f>IF(OR('Early Budget'!$I92="",'Early Budget'!$I92="Not Approved",'Early Budget'!$K92&lt;&gt;"Yes",'Early Budget'!$H92="CAPPED OUT"),"",'Early Budget'!$K92)</f>
        <v/>
      </c>
      <c r="G88" s="55" t="str">
        <f>IF(OR('Early Budget'!$I92="",'Early Budget'!$I92="Not Approved",'Early Budget'!$H92="CAPPED OUT"),"",'Early Budget'!$G92)</f>
        <v/>
      </c>
      <c r="H88" s="56" t="str">
        <f>IF(OR('Early Budget'!$I92="",'Early Budget'!$I92="Not Approved",'Early Budget'!$H92="CAPPED OUT"),"",'Early Budget'!$H92)</f>
        <v/>
      </c>
    </row>
    <row r="89" spans="1:8" x14ac:dyDescent="0.2">
      <c r="A89" s="61" t="str">
        <f>IF(OR('Early Budget'!$I93="",'Early Budget'!$I93="Not Approved",'Early Budget'!$H93="CAPPED OUT"),"",Cover!$C$5)</f>
        <v/>
      </c>
      <c r="B89" s="61" t="str">
        <f>IF(OR('Early Budget'!$I93="",'Early Budget'!$I93="Not Approved",'Early Budget'!$H93="CAPPED OUT"),"","Early")</f>
        <v/>
      </c>
      <c r="C89" s="53" t="str">
        <f>IF(OR('Early Budget'!$I93="",'Early Budget'!$I93="Not Approved",'Early Budget'!$B93="",'Early Budget'!$H93="CAPPED OUT"),"",'Early Budget'!$B93)</f>
        <v/>
      </c>
      <c r="D89" s="53" t="str">
        <f>IF(OR('Early Budget'!$I93="",'Early Budget'!$I93="Not Approved",'Early Budget'!$H93="CAPPED OUT"),"",'Early Budget'!$C93)</f>
        <v/>
      </c>
      <c r="E89" s="55" t="str">
        <f>IF(OR('Early Budget'!$I93="",'Early Budget'!$I93="Not Approved",'Early Budget'!$H93="CAPPED OUT"),"",'Early Budget'!$I93)</f>
        <v/>
      </c>
      <c r="F89" s="55" t="str">
        <f>IF(OR('Early Budget'!$I93="",'Early Budget'!$I93="Not Approved",'Early Budget'!$K93&lt;&gt;"Yes",'Early Budget'!$H93="CAPPED OUT"),"",'Early Budget'!$K93)</f>
        <v/>
      </c>
      <c r="G89" s="55" t="str">
        <f>IF(OR('Early Budget'!$I93="",'Early Budget'!$I93="Not Approved",'Early Budget'!$H93="CAPPED OUT"),"",'Early Budget'!$G93)</f>
        <v/>
      </c>
      <c r="H89" s="56" t="str">
        <f>IF(OR('Early Budget'!$I93="",'Early Budget'!$I93="Not Approved",'Early Budget'!$H93="CAPPED OUT"),"",'Early Budget'!$H93)</f>
        <v/>
      </c>
    </row>
    <row r="90" spans="1:8" x14ac:dyDescent="0.2">
      <c r="A90" s="61" t="str">
        <f>IF(OR('Early Budget'!$I94="",'Early Budget'!$I94="Not Approved",'Early Budget'!$H94="CAPPED OUT"),"",Cover!$C$5)</f>
        <v/>
      </c>
      <c r="B90" s="61" t="str">
        <f>IF(OR('Early Budget'!$I94="",'Early Budget'!$I94="Not Approved",'Early Budget'!$H94="CAPPED OUT"),"","Early")</f>
        <v/>
      </c>
      <c r="C90" s="53" t="str">
        <f>IF(OR('Early Budget'!$I94="",'Early Budget'!$I94="Not Approved",'Early Budget'!$B94="",'Early Budget'!$H94="CAPPED OUT"),"",'Early Budget'!$B94)</f>
        <v/>
      </c>
      <c r="D90" s="53" t="str">
        <f>IF(OR('Early Budget'!$I94="",'Early Budget'!$I94="Not Approved",'Early Budget'!$H94="CAPPED OUT"),"",'Early Budget'!$C94)</f>
        <v/>
      </c>
      <c r="E90" s="55" t="str">
        <f>IF(OR('Early Budget'!$I94="",'Early Budget'!$I94="Not Approved",'Early Budget'!$H94="CAPPED OUT"),"",'Early Budget'!$I94)</f>
        <v/>
      </c>
      <c r="F90" s="55" t="str">
        <f>IF(OR('Early Budget'!$I94="",'Early Budget'!$I94="Not Approved",'Early Budget'!$K94&lt;&gt;"Yes",'Early Budget'!$H94="CAPPED OUT"),"",'Early Budget'!$K94)</f>
        <v/>
      </c>
      <c r="G90" s="55" t="str">
        <f>IF(OR('Early Budget'!$I94="",'Early Budget'!$I94="Not Approved",'Early Budget'!$H94="CAPPED OUT"),"",'Early Budget'!$G94)</f>
        <v/>
      </c>
      <c r="H90" s="56" t="str">
        <f>IF(OR('Early Budget'!$I94="",'Early Budget'!$I94="Not Approved",'Early Budget'!$H94="CAPPED OUT"),"",'Early Budget'!$H94)</f>
        <v/>
      </c>
    </row>
    <row r="91" spans="1:8" x14ac:dyDescent="0.2">
      <c r="A91" s="61" t="str">
        <f>IF(OR('Early Budget'!$I95="",'Early Budget'!$I95="Not Approved",'Early Budget'!$H95="CAPPED OUT"),"",Cover!$C$5)</f>
        <v/>
      </c>
      <c r="B91" s="61" t="str">
        <f>IF(OR('Early Budget'!$I95="",'Early Budget'!$I95="Not Approved",'Early Budget'!$H95="CAPPED OUT"),"","Early")</f>
        <v/>
      </c>
      <c r="C91" s="53" t="str">
        <f>IF(OR('Early Budget'!$I95="",'Early Budget'!$I95="Not Approved",'Early Budget'!$B95="",'Early Budget'!$H95="CAPPED OUT"),"",'Early Budget'!$B95)</f>
        <v/>
      </c>
      <c r="D91" s="53" t="str">
        <f>IF(OR('Early Budget'!$I95="",'Early Budget'!$I95="Not Approved",'Early Budget'!$H95="CAPPED OUT"),"",'Early Budget'!$C95)</f>
        <v/>
      </c>
      <c r="E91" s="55" t="str">
        <f>IF(OR('Early Budget'!$I95="",'Early Budget'!$I95="Not Approved",'Early Budget'!$H95="CAPPED OUT"),"",'Early Budget'!$I95)</f>
        <v/>
      </c>
      <c r="F91" s="55" t="str">
        <f>IF(OR('Early Budget'!$I95="",'Early Budget'!$I95="Not Approved",'Early Budget'!$K95&lt;&gt;"Yes",'Early Budget'!$H95="CAPPED OUT"),"",'Early Budget'!$K95)</f>
        <v/>
      </c>
      <c r="G91" s="55" t="str">
        <f>IF(OR('Early Budget'!$I95="",'Early Budget'!$I95="Not Approved",'Early Budget'!$H95="CAPPED OUT"),"",'Early Budget'!$G95)</f>
        <v/>
      </c>
      <c r="H91" s="56" t="str">
        <f>IF(OR('Early Budget'!$I95="",'Early Budget'!$I95="Not Approved",'Early Budget'!$H95="CAPPED OUT"),"",'Early Budget'!$H95)</f>
        <v/>
      </c>
    </row>
    <row r="92" spans="1:8" x14ac:dyDescent="0.2">
      <c r="A92" s="61" t="str">
        <f>IF(OR('Early Budget'!$I96="",'Early Budget'!$I96="Not Approved",'Early Budget'!$H96="CAPPED OUT"),"",Cover!$C$5)</f>
        <v/>
      </c>
      <c r="B92" s="61" t="str">
        <f>IF(OR('Early Budget'!$I96="",'Early Budget'!$I96="Not Approved",'Early Budget'!$H96="CAPPED OUT"),"","Early")</f>
        <v/>
      </c>
      <c r="C92" s="53" t="str">
        <f>IF(OR('Early Budget'!$I96="",'Early Budget'!$I96="Not Approved",'Early Budget'!$B96="",'Early Budget'!$H96="CAPPED OUT"),"",'Early Budget'!$B96)</f>
        <v/>
      </c>
      <c r="D92" s="53" t="str">
        <f>IF(OR('Early Budget'!$I96="",'Early Budget'!$I96="Not Approved",'Early Budget'!$H96="CAPPED OUT"),"",'Early Budget'!$C96)</f>
        <v/>
      </c>
      <c r="E92" s="55" t="str">
        <f>IF(OR('Early Budget'!$I96="",'Early Budget'!$I96="Not Approved",'Early Budget'!$H96="CAPPED OUT"),"",'Early Budget'!$I96)</f>
        <v/>
      </c>
      <c r="F92" s="55" t="str">
        <f>IF(OR('Early Budget'!$I96="",'Early Budget'!$I96="Not Approved",'Early Budget'!$K96&lt;&gt;"Yes",'Early Budget'!$H96="CAPPED OUT"),"",'Early Budget'!$K96)</f>
        <v/>
      </c>
      <c r="G92" s="55" t="str">
        <f>IF(OR('Early Budget'!$I96="",'Early Budget'!$I96="Not Approved",'Early Budget'!$H96="CAPPED OUT"),"",'Early Budget'!$G96)</f>
        <v/>
      </c>
      <c r="H92" s="56" t="str">
        <f>IF(OR('Early Budget'!$I96="",'Early Budget'!$I96="Not Approved",'Early Budget'!$H96="CAPPED OUT"),"",'Early Budget'!$H96)</f>
        <v/>
      </c>
    </row>
    <row r="93" spans="1:8" x14ac:dyDescent="0.2">
      <c r="A93" s="61" t="str">
        <f>IF(OR('Early Budget'!$I97="",'Early Budget'!$I97="Not Approved",'Early Budget'!$H97="CAPPED OUT"),"",Cover!$C$5)</f>
        <v/>
      </c>
      <c r="B93" s="61" t="str">
        <f>IF(OR('Early Budget'!$I97="",'Early Budget'!$I97="Not Approved",'Early Budget'!$H97="CAPPED OUT"),"","Early")</f>
        <v/>
      </c>
      <c r="C93" s="53" t="str">
        <f>IF(OR('Early Budget'!$I97="",'Early Budget'!$I97="Not Approved",'Early Budget'!$B97="",'Early Budget'!$H97="CAPPED OUT"),"",'Early Budget'!$B97)</f>
        <v/>
      </c>
      <c r="D93" s="53" t="str">
        <f>IF(OR('Early Budget'!$I97="",'Early Budget'!$I97="Not Approved",'Early Budget'!$H97="CAPPED OUT"),"",'Early Budget'!$C97)</f>
        <v/>
      </c>
      <c r="E93" s="55" t="str">
        <f>IF(OR('Early Budget'!$I97="",'Early Budget'!$I97="Not Approved",'Early Budget'!$H97="CAPPED OUT"),"",'Early Budget'!$I97)</f>
        <v/>
      </c>
      <c r="F93" s="55" t="str">
        <f>IF(OR('Early Budget'!$I97="",'Early Budget'!$I97="Not Approved",'Early Budget'!$K97&lt;&gt;"Yes",'Early Budget'!$H97="CAPPED OUT"),"",'Early Budget'!$K97)</f>
        <v/>
      </c>
      <c r="G93" s="55" t="str">
        <f>IF(OR('Early Budget'!$I97="",'Early Budget'!$I97="Not Approved",'Early Budget'!$H97="CAPPED OUT"),"",'Early Budget'!$G97)</f>
        <v/>
      </c>
      <c r="H93" s="56" t="str">
        <f>IF(OR('Early Budget'!$I97="",'Early Budget'!$I97="Not Approved",'Early Budget'!$H97="CAPPED OUT"),"",'Early Budget'!$H97)</f>
        <v/>
      </c>
    </row>
    <row r="94" spans="1:8" x14ac:dyDescent="0.2">
      <c r="A94" s="61" t="str">
        <f>IF(OR('Early Budget'!$I98="",'Early Budget'!$I98="Not Approved",'Early Budget'!$H98="CAPPED OUT"),"",Cover!$C$5)</f>
        <v/>
      </c>
      <c r="B94" s="61" t="str">
        <f>IF(OR('Early Budget'!$I98="",'Early Budget'!$I98="Not Approved",'Early Budget'!$H98="CAPPED OUT"),"","Early")</f>
        <v/>
      </c>
      <c r="C94" s="53" t="str">
        <f>IF(OR('Early Budget'!$I98="",'Early Budget'!$I98="Not Approved",'Early Budget'!$B98="",'Early Budget'!$H98="CAPPED OUT"),"",'Early Budget'!$B98)</f>
        <v/>
      </c>
      <c r="D94" s="53" t="str">
        <f>IF(OR('Early Budget'!$I98="",'Early Budget'!$I98="Not Approved",'Early Budget'!$H98="CAPPED OUT"),"",'Early Budget'!$C98)</f>
        <v/>
      </c>
      <c r="E94" s="55" t="str">
        <f>IF(OR('Early Budget'!$I98="",'Early Budget'!$I98="Not Approved",'Early Budget'!$H98="CAPPED OUT"),"",'Early Budget'!$I98)</f>
        <v/>
      </c>
      <c r="F94" s="55" t="str">
        <f>IF(OR('Early Budget'!$I98="",'Early Budget'!$I98="Not Approved",'Early Budget'!$K98&lt;&gt;"Yes",'Early Budget'!$H98="CAPPED OUT"),"",'Early Budget'!$K98)</f>
        <v/>
      </c>
      <c r="G94" s="55" t="str">
        <f>IF(OR('Early Budget'!$I98="",'Early Budget'!$I98="Not Approved",'Early Budget'!$H98="CAPPED OUT"),"",'Early Budget'!$G98)</f>
        <v/>
      </c>
      <c r="H94" s="56" t="str">
        <f>IF(OR('Early Budget'!$I98="",'Early Budget'!$I98="Not Approved",'Early Budget'!$H98="CAPPED OUT"),"",'Early Budget'!$H98)</f>
        <v/>
      </c>
    </row>
    <row r="95" spans="1:8" x14ac:dyDescent="0.2">
      <c r="A95" s="61" t="str">
        <f>IF(OR('Early Budget'!$I99="",'Early Budget'!$I99="Not Approved",'Early Budget'!$H99="CAPPED OUT"),"",Cover!$C$5)</f>
        <v/>
      </c>
      <c r="B95" s="61" t="str">
        <f>IF(OR('Early Budget'!$I99="",'Early Budget'!$I99="Not Approved",'Early Budget'!$H99="CAPPED OUT"),"","Early")</f>
        <v/>
      </c>
      <c r="C95" s="53" t="str">
        <f>IF(OR('Early Budget'!$I99="",'Early Budget'!$I99="Not Approved",'Early Budget'!$B99="",'Early Budget'!$H99="CAPPED OUT"),"",'Early Budget'!$B99)</f>
        <v/>
      </c>
      <c r="D95" s="53" t="str">
        <f>IF(OR('Early Budget'!$I99="",'Early Budget'!$I99="Not Approved",'Early Budget'!$H99="CAPPED OUT"),"",'Early Budget'!$C99)</f>
        <v/>
      </c>
      <c r="E95" s="55" t="str">
        <f>IF(OR('Early Budget'!$I99="",'Early Budget'!$I99="Not Approved",'Early Budget'!$H99="CAPPED OUT"),"",'Early Budget'!$I99)</f>
        <v/>
      </c>
      <c r="F95" s="55" t="str">
        <f>IF(OR('Early Budget'!$I99="",'Early Budget'!$I99="Not Approved",'Early Budget'!$K99&lt;&gt;"Yes",'Early Budget'!$H99="CAPPED OUT"),"",'Early Budget'!$K99)</f>
        <v/>
      </c>
      <c r="G95" s="55" t="str">
        <f>IF(OR('Early Budget'!$I99="",'Early Budget'!$I99="Not Approved",'Early Budget'!$H99="CAPPED OUT"),"",'Early Budget'!$G99)</f>
        <v/>
      </c>
      <c r="H95" s="56" t="str">
        <f>IF(OR('Early Budget'!$I99="",'Early Budget'!$I99="Not Approved",'Early Budget'!$H99="CAPPED OUT"),"",'Early Budget'!$H99)</f>
        <v/>
      </c>
    </row>
    <row r="96" spans="1:8" x14ac:dyDescent="0.2">
      <c r="A96" s="61" t="str">
        <f>IF(OR('Early Budget'!$I100="",'Early Budget'!$I100="Not Approved",'Early Budget'!$H100="CAPPED OUT"),"",Cover!$C$5)</f>
        <v/>
      </c>
      <c r="B96" s="61" t="str">
        <f>IF(OR('Early Budget'!$I100="",'Early Budget'!$I100="Not Approved",'Early Budget'!$H100="CAPPED OUT"),"","Early")</f>
        <v/>
      </c>
      <c r="C96" s="53" t="str">
        <f>IF(OR('Early Budget'!$I100="",'Early Budget'!$I100="Not Approved",'Early Budget'!$B100="",'Early Budget'!$H100="CAPPED OUT"),"",'Early Budget'!$B100)</f>
        <v/>
      </c>
      <c r="D96" s="53" t="str">
        <f>IF(OR('Early Budget'!$I100="",'Early Budget'!$I100="Not Approved",'Early Budget'!$H100="CAPPED OUT"),"",'Early Budget'!$C100)</f>
        <v/>
      </c>
      <c r="E96" s="55" t="str">
        <f>IF(OR('Early Budget'!$I100="",'Early Budget'!$I100="Not Approved",'Early Budget'!$H100="CAPPED OUT"),"",'Early Budget'!$I100)</f>
        <v/>
      </c>
      <c r="F96" s="55" t="str">
        <f>IF(OR('Early Budget'!$I100="",'Early Budget'!$I100="Not Approved",'Early Budget'!$K100&lt;&gt;"Yes",'Early Budget'!$H100="CAPPED OUT"),"",'Early Budget'!$K100)</f>
        <v/>
      </c>
      <c r="G96" s="55" t="str">
        <f>IF(OR('Early Budget'!$I100="",'Early Budget'!$I100="Not Approved",'Early Budget'!$H100="CAPPED OUT"),"",'Early Budget'!$G100)</f>
        <v/>
      </c>
      <c r="H96" s="56" t="str">
        <f>IF(OR('Early Budget'!$I100="",'Early Budget'!$I100="Not Approved",'Early Budget'!$H100="CAPPED OUT"),"",'Early Budget'!$H100)</f>
        <v/>
      </c>
    </row>
    <row r="97" spans="1:8" x14ac:dyDescent="0.2">
      <c r="A97" s="61" t="str">
        <f>IF(OR('Early Budget'!$I101="",'Early Budget'!$I101="Not Approved",'Early Budget'!$H101="CAPPED OUT"),"",Cover!$C$5)</f>
        <v/>
      </c>
      <c r="B97" s="61" t="str">
        <f>IF(OR('Early Budget'!$I101="",'Early Budget'!$I101="Not Approved",'Early Budget'!$H101="CAPPED OUT"),"","Early")</f>
        <v/>
      </c>
      <c r="C97" s="53" t="str">
        <f>IF(OR('Early Budget'!$I101="",'Early Budget'!$I101="Not Approved",'Early Budget'!$B101="",'Early Budget'!$H101="CAPPED OUT"),"",'Early Budget'!$B101)</f>
        <v/>
      </c>
      <c r="D97" s="53" t="str">
        <f>IF(OR('Early Budget'!$I101="",'Early Budget'!$I101="Not Approved",'Early Budget'!$H101="CAPPED OUT"),"",'Early Budget'!$C101)</f>
        <v/>
      </c>
      <c r="E97" s="55" t="str">
        <f>IF(OR('Early Budget'!$I101="",'Early Budget'!$I101="Not Approved",'Early Budget'!$H101="CAPPED OUT"),"",'Early Budget'!$I101)</f>
        <v/>
      </c>
      <c r="F97" s="55" t="str">
        <f>IF(OR('Early Budget'!$I101="",'Early Budget'!$I101="Not Approved",'Early Budget'!$K101&lt;&gt;"Yes",'Early Budget'!$H101="CAPPED OUT"),"",'Early Budget'!$K101)</f>
        <v/>
      </c>
      <c r="G97" s="55" t="str">
        <f>IF(OR('Early Budget'!$I101="",'Early Budget'!$I101="Not Approved",'Early Budget'!$H101="CAPPED OUT"),"",'Early Budget'!$G101)</f>
        <v/>
      </c>
      <c r="H97" s="56" t="str">
        <f>IF(OR('Early Budget'!$I101="",'Early Budget'!$I101="Not Approved",'Early Budget'!$H101="CAPPED OUT"),"",'Early Budget'!$H101)</f>
        <v/>
      </c>
    </row>
    <row r="98" spans="1:8" x14ac:dyDescent="0.2">
      <c r="A98" s="61" t="str">
        <f>IF(OR('Early Budget'!$I102="",'Early Budget'!$I102="Not Approved",'Early Budget'!$H102="CAPPED OUT"),"",Cover!$C$5)</f>
        <v/>
      </c>
      <c r="B98" s="61" t="str">
        <f>IF(OR('Early Budget'!$I102="",'Early Budget'!$I102="Not Approved",'Early Budget'!$H102="CAPPED OUT"),"","Early")</f>
        <v/>
      </c>
      <c r="C98" s="53" t="str">
        <f>IF(OR('Early Budget'!$I102="",'Early Budget'!$I102="Not Approved",'Early Budget'!$B102="",'Early Budget'!$H102="CAPPED OUT"),"",'Early Budget'!$B102)</f>
        <v/>
      </c>
      <c r="D98" s="53" t="str">
        <f>IF(OR('Early Budget'!$I102="",'Early Budget'!$I102="Not Approved",'Early Budget'!$H102="CAPPED OUT"),"",'Early Budget'!$C102)</f>
        <v/>
      </c>
      <c r="E98" s="55" t="str">
        <f>IF(OR('Early Budget'!$I102="",'Early Budget'!$I102="Not Approved",'Early Budget'!$H102="CAPPED OUT"),"",'Early Budget'!$I102)</f>
        <v/>
      </c>
      <c r="F98" s="55" t="str">
        <f>IF(OR('Early Budget'!$I102="",'Early Budget'!$I102="Not Approved",'Early Budget'!$K102&lt;&gt;"Yes",'Early Budget'!$H102="CAPPED OUT"),"",'Early Budget'!$K102)</f>
        <v/>
      </c>
      <c r="G98" s="55" t="str">
        <f>IF(OR('Early Budget'!$I102="",'Early Budget'!$I102="Not Approved",'Early Budget'!$H102="CAPPED OUT"),"",'Early Budget'!$G102)</f>
        <v/>
      </c>
      <c r="H98" s="56" t="str">
        <f>IF(OR('Early Budget'!$I102="",'Early Budget'!$I102="Not Approved",'Early Budget'!$H102="CAPPED OUT"),"",'Early Budget'!$H102)</f>
        <v/>
      </c>
    </row>
    <row r="99" spans="1:8" x14ac:dyDescent="0.2">
      <c r="A99" s="61" t="str">
        <f>IF(OR('Early Budget'!$I103="",'Early Budget'!$I103="Not Approved",'Early Budget'!$H103="CAPPED OUT"),"",Cover!$C$5)</f>
        <v/>
      </c>
      <c r="B99" s="61" t="str">
        <f>IF(OR('Early Budget'!$I103="",'Early Budget'!$I103="Not Approved",'Early Budget'!$H103="CAPPED OUT"),"","Early")</f>
        <v/>
      </c>
      <c r="C99" s="53" t="str">
        <f>IF(OR('Early Budget'!$I103="",'Early Budget'!$I103="Not Approved",'Early Budget'!$B103="",'Early Budget'!$H103="CAPPED OUT"),"",'Early Budget'!$B103)</f>
        <v/>
      </c>
      <c r="D99" s="53" t="str">
        <f>IF(OR('Early Budget'!$I103="",'Early Budget'!$I103="Not Approved",'Early Budget'!$H103="CAPPED OUT"),"",'Early Budget'!$C103)</f>
        <v/>
      </c>
      <c r="E99" s="55" t="str">
        <f>IF(OR('Early Budget'!$I103="",'Early Budget'!$I103="Not Approved",'Early Budget'!$H103="CAPPED OUT"),"",'Early Budget'!$I103)</f>
        <v/>
      </c>
      <c r="F99" s="55" t="str">
        <f>IF(OR('Early Budget'!$I103="",'Early Budget'!$I103="Not Approved",'Early Budget'!$K103&lt;&gt;"Yes",'Early Budget'!$H103="CAPPED OUT"),"",'Early Budget'!$K103)</f>
        <v/>
      </c>
      <c r="G99" s="55" t="str">
        <f>IF(OR('Early Budget'!$I103="",'Early Budget'!$I103="Not Approved",'Early Budget'!$H103="CAPPED OUT"),"",'Early Budget'!$G103)</f>
        <v/>
      </c>
      <c r="H99" s="56" t="str">
        <f>IF(OR('Early Budget'!$I103="",'Early Budget'!$I103="Not Approved",'Early Budget'!$H103="CAPPED OUT"),"",'Early Budget'!$H103)</f>
        <v/>
      </c>
    </row>
    <row r="100" spans="1:8" x14ac:dyDescent="0.2">
      <c r="A100" s="61" t="str">
        <f>IF(OR('Early Budget'!$I104="",'Early Budget'!$I104="Not Approved",'Early Budget'!$H104="CAPPED OUT"),"",Cover!$C$5)</f>
        <v/>
      </c>
      <c r="B100" s="61" t="str">
        <f>IF(OR('Early Budget'!$I104="",'Early Budget'!$I104="Not Approved",'Early Budget'!$H104="CAPPED OUT"),"","Early")</f>
        <v/>
      </c>
      <c r="C100" s="53" t="str">
        <f>IF(OR('Early Budget'!$I104="",'Early Budget'!$I104="Not Approved",'Early Budget'!$B104="",'Early Budget'!$H104="CAPPED OUT"),"",'Early Budget'!$B104)</f>
        <v/>
      </c>
      <c r="D100" s="53" t="str">
        <f>IF(OR('Early Budget'!$I104="",'Early Budget'!$I104="Not Approved",'Early Budget'!$H104="CAPPED OUT"),"",'Early Budget'!$C104)</f>
        <v/>
      </c>
      <c r="E100" s="55" t="str">
        <f>IF(OR('Early Budget'!$I104="",'Early Budget'!$I104="Not Approved",'Early Budget'!$H104="CAPPED OUT"),"",'Early Budget'!$I104)</f>
        <v/>
      </c>
      <c r="F100" s="55" t="str">
        <f>IF(OR('Early Budget'!$I104="",'Early Budget'!$I104="Not Approved",'Early Budget'!$K104&lt;&gt;"Yes",'Early Budget'!$H104="CAPPED OUT"),"",'Early Budget'!$K104)</f>
        <v/>
      </c>
      <c r="G100" s="55" t="str">
        <f>IF(OR('Early Budget'!$I104="",'Early Budget'!$I104="Not Approved",'Early Budget'!$H104="CAPPED OUT"),"",'Early Budget'!$G104)</f>
        <v/>
      </c>
      <c r="H100" s="56" t="str">
        <f>IF(OR('Early Budget'!$I104="",'Early Budget'!$I104="Not Approved",'Early Budget'!$H104="CAPPED OUT"),"",'Early Budget'!$H104)</f>
        <v/>
      </c>
    </row>
    <row r="101" spans="1:8" x14ac:dyDescent="0.2">
      <c r="A101" s="61" t="str">
        <f>IF(OR('Early Budget'!$I105="",'Early Budget'!$I105="Not Approved",'Early Budget'!$H105="CAPPED OUT"),"",Cover!$C$5)</f>
        <v/>
      </c>
      <c r="B101" s="61" t="str">
        <f>IF(OR('Early Budget'!$I105="",'Early Budget'!$I105="Not Approved",'Early Budget'!$H105="CAPPED OUT"),"","Early")</f>
        <v/>
      </c>
      <c r="C101" s="53" t="str">
        <f>IF(OR('Early Budget'!$I105="",'Early Budget'!$I105="Not Approved",'Early Budget'!$B105="",'Early Budget'!$H105="CAPPED OUT"),"",'Early Budget'!$B105)</f>
        <v/>
      </c>
      <c r="D101" s="53" t="str">
        <f>IF(OR('Early Budget'!$I105="",'Early Budget'!$I105="Not Approved",'Early Budget'!$H105="CAPPED OUT"),"",'Early Budget'!$C105)</f>
        <v/>
      </c>
      <c r="E101" s="55" t="str">
        <f>IF(OR('Early Budget'!$I105="",'Early Budget'!$I105="Not Approved",'Early Budget'!$H105="CAPPED OUT"),"",'Early Budget'!$I105)</f>
        <v/>
      </c>
      <c r="F101" s="55" t="str">
        <f>IF(OR('Early Budget'!$I105="",'Early Budget'!$I105="Not Approved",'Early Budget'!$K105&lt;&gt;"Yes",'Early Budget'!$H105="CAPPED OUT"),"",'Early Budget'!$K105)</f>
        <v/>
      </c>
      <c r="G101" s="55" t="str">
        <f>IF(OR('Early Budget'!$I105="",'Early Budget'!$I105="Not Approved",'Early Budget'!$H105="CAPPED OUT"),"",'Early Budget'!$G105)</f>
        <v/>
      </c>
      <c r="H101" s="56" t="str">
        <f>IF(OR('Early Budget'!$I105="",'Early Budget'!$I105="Not Approved",'Early Budget'!$H105="CAPPED OUT"),"",'Early Budget'!$H105)</f>
        <v/>
      </c>
    </row>
    <row r="102" spans="1:8" x14ac:dyDescent="0.2">
      <c r="A102" s="61" t="str">
        <f>IF(OR('Early Budget'!$I106="",'Early Budget'!$I106="Not Approved",'Early Budget'!$H106="CAPPED OUT"),"",Cover!$C$5)</f>
        <v/>
      </c>
      <c r="B102" s="61" t="str">
        <f>IF(OR('Early Budget'!$I106="",'Early Budget'!$I106="Not Approved",'Early Budget'!$H106="CAPPED OUT"),"","Early")</f>
        <v/>
      </c>
      <c r="C102" s="53" t="str">
        <f>IF(OR('Early Budget'!$I106="",'Early Budget'!$I106="Not Approved",'Early Budget'!$B106="",'Early Budget'!$H106="CAPPED OUT"),"",'Early Budget'!$B106)</f>
        <v/>
      </c>
      <c r="D102" s="53" t="str">
        <f>IF(OR('Early Budget'!$I106="",'Early Budget'!$I106="Not Approved",'Early Budget'!$H106="CAPPED OUT"),"",'Early Budget'!$C106)</f>
        <v/>
      </c>
      <c r="E102" s="55" t="str">
        <f>IF(OR('Early Budget'!$I106="",'Early Budget'!$I106="Not Approved",'Early Budget'!$H106="CAPPED OUT"),"",'Early Budget'!$I106)</f>
        <v/>
      </c>
      <c r="F102" s="55" t="str">
        <f>IF(OR('Early Budget'!$I106="",'Early Budget'!$I106="Not Approved",'Early Budget'!$K106&lt;&gt;"Yes",'Early Budget'!$H106="CAPPED OUT"),"",'Early Budget'!$K106)</f>
        <v/>
      </c>
      <c r="G102" s="55" t="str">
        <f>IF(OR('Early Budget'!$I106="",'Early Budget'!$I106="Not Approved",'Early Budget'!$H106="CAPPED OUT"),"",'Early Budget'!$G106)</f>
        <v/>
      </c>
      <c r="H102" s="56" t="str">
        <f>IF(OR('Early Budget'!$I106="",'Early Budget'!$I106="Not Approved",'Early Budget'!$H106="CAPPED OUT"),"",'Early Budget'!$H106)</f>
        <v/>
      </c>
    </row>
    <row r="103" spans="1:8" x14ac:dyDescent="0.2">
      <c r="A103" s="61" t="str">
        <f>IF(OR('Early Budget'!$I107="",'Early Budget'!$I107="Not Approved",'Early Budget'!$H107="CAPPED OUT"),"",Cover!$C$5)</f>
        <v/>
      </c>
      <c r="B103" s="61" t="str">
        <f>IF(OR('Early Budget'!$I107="",'Early Budget'!$I107="Not Approved",'Early Budget'!$H107="CAPPED OUT"),"","Early")</f>
        <v/>
      </c>
      <c r="C103" s="53" t="str">
        <f>IF(OR('Early Budget'!$I107="",'Early Budget'!$I107="Not Approved",'Early Budget'!$B107="",'Early Budget'!$H107="CAPPED OUT"),"",'Early Budget'!$B107)</f>
        <v/>
      </c>
      <c r="D103" s="53" t="str">
        <f>IF(OR('Early Budget'!$I107="",'Early Budget'!$I107="Not Approved",'Early Budget'!$H107="CAPPED OUT"),"",'Early Budget'!$C107)</f>
        <v/>
      </c>
      <c r="E103" s="55" t="str">
        <f>IF(OR('Early Budget'!$I107="",'Early Budget'!$I107="Not Approved",'Early Budget'!$H107="CAPPED OUT"),"",'Early Budget'!$I107)</f>
        <v/>
      </c>
      <c r="F103" s="55" t="str">
        <f>IF(OR('Early Budget'!$I107="",'Early Budget'!$I107="Not Approved",'Early Budget'!$K107&lt;&gt;"Yes",'Early Budget'!$H107="CAPPED OUT"),"",'Early Budget'!$K107)</f>
        <v/>
      </c>
      <c r="G103" s="55" t="str">
        <f>IF(OR('Early Budget'!$I107="",'Early Budget'!$I107="Not Approved",'Early Budget'!$H107="CAPPED OUT"),"",'Early Budget'!$G107)</f>
        <v/>
      </c>
      <c r="H103" s="56" t="str">
        <f>IF(OR('Early Budget'!$I107="",'Early Budget'!$I107="Not Approved",'Early Budget'!$H107="CAPPED OUT"),"",'Early Budget'!$H107)</f>
        <v/>
      </c>
    </row>
    <row r="104" spans="1:8" x14ac:dyDescent="0.2">
      <c r="A104" s="61" t="str">
        <f>IF(OR('Early Budget'!$I108="",'Early Budget'!$I108="Not Approved",'Early Budget'!$H108="CAPPED OUT"),"",Cover!$C$5)</f>
        <v/>
      </c>
      <c r="B104" s="61" t="str">
        <f>IF(OR('Early Budget'!$I108="",'Early Budget'!$I108="Not Approved",'Early Budget'!$H108="CAPPED OUT"),"","Early")</f>
        <v/>
      </c>
      <c r="C104" s="53" t="str">
        <f>IF(OR('Early Budget'!$I108="",'Early Budget'!$I108="Not Approved",'Early Budget'!$B108="",'Early Budget'!$H108="CAPPED OUT"),"",'Early Budget'!$B108)</f>
        <v/>
      </c>
      <c r="D104" s="53" t="str">
        <f>IF(OR('Early Budget'!$I108="",'Early Budget'!$I108="Not Approved",'Early Budget'!$H108="CAPPED OUT"),"",'Early Budget'!$C108)</f>
        <v/>
      </c>
      <c r="E104" s="55" t="str">
        <f>IF(OR('Early Budget'!$I108="",'Early Budget'!$I108="Not Approved",'Early Budget'!$H108="CAPPED OUT"),"",'Early Budget'!$I108)</f>
        <v/>
      </c>
      <c r="F104" s="55" t="str">
        <f>IF(OR('Early Budget'!$I108="",'Early Budget'!$I108="Not Approved",'Early Budget'!$K108&lt;&gt;"Yes",'Early Budget'!$H108="CAPPED OUT"),"",'Early Budget'!$K108)</f>
        <v/>
      </c>
      <c r="G104" s="55" t="str">
        <f>IF(OR('Early Budget'!$I108="",'Early Budget'!$I108="Not Approved",'Early Budget'!$H108="CAPPED OUT"),"",'Early Budget'!$G108)</f>
        <v/>
      </c>
      <c r="H104" s="56" t="str">
        <f>IF(OR('Early Budget'!$I108="",'Early Budget'!$I108="Not Approved",'Early Budget'!$H108="CAPPED OUT"),"",'Early Budget'!$H108)</f>
        <v/>
      </c>
    </row>
    <row r="105" spans="1:8" x14ac:dyDescent="0.2">
      <c r="A105" s="61" t="str">
        <f>IF(OR('Early Budget'!$I109="",'Early Budget'!$I109="Not Approved",'Early Budget'!$H109="CAPPED OUT"),"",Cover!$C$5)</f>
        <v/>
      </c>
      <c r="B105" s="61" t="str">
        <f>IF(OR('Early Budget'!$I109="",'Early Budget'!$I109="Not Approved",'Early Budget'!$H109="CAPPED OUT"),"","Early")</f>
        <v/>
      </c>
      <c r="C105" s="53" t="str">
        <f>IF(OR('Early Budget'!$I109="",'Early Budget'!$I109="Not Approved",'Early Budget'!$B109="",'Early Budget'!$H109="CAPPED OUT"),"",'Early Budget'!$B109)</f>
        <v/>
      </c>
      <c r="D105" s="53" t="str">
        <f>IF(OR('Early Budget'!$I109="",'Early Budget'!$I109="Not Approved",'Early Budget'!$H109="CAPPED OUT"),"",'Early Budget'!$C109)</f>
        <v/>
      </c>
      <c r="E105" s="55" t="str">
        <f>IF(OR('Early Budget'!$I109="",'Early Budget'!$I109="Not Approved",'Early Budget'!$H109="CAPPED OUT"),"",'Early Budget'!$I109)</f>
        <v/>
      </c>
      <c r="F105" s="55" t="str">
        <f>IF(OR('Early Budget'!$I109="",'Early Budget'!$I109="Not Approved",'Early Budget'!$K109&lt;&gt;"Yes",'Early Budget'!$H109="CAPPED OUT"),"",'Early Budget'!$K109)</f>
        <v/>
      </c>
      <c r="G105" s="55" t="str">
        <f>IF(OR('Early Budget'!$I109="",'Early Budget'!$I109="Not Approved",'Early Budget'!$H109="CAPPED OUT"),"",'Early Budget'!$G109)</f>
        <v/>
      </c>
      <c r="H105" s="56" t="str">
        <f>IF(OR('Early Budget'!$I109="",'Early Budget'!$I109="Not Approved",'Early Budget'!$H109="CAPPED OUT"),"",'Early Budget'!$H109)</f>
        <v/>
      </c>
    </row>
    <row r="106" spans="1:8" x14ac:dyDescent="0.2">
      <c r="A106" s="61" t="str">
        <f>IF(OR('Early Budget'!$I110="",'Early Budget'!$I110="Not Approved",'Early Budget'!$H110="CAPPED OUT"),"",Cover!$C$5)</f>
        <v/>
      </c>
      <c r="B106" s="61" t="str">
        <f>IF(OR('Early Budget'!$I110="",'Early Budget'!$I110="Not Approved",'Early Budget'!$H110="CAPPED OUT"),"","Early")</f>
        <v/>
      </c>
      <c r="C106" s="53" t="str">
        <f>IF(OR('Early Budget'!$I110="",'Early Budget'!$I110="Not Approved",'Early Budget'!$B110="",'Early Budget'!$H110="CAPPED OUT"),"",'Early Budget'!$B110)</f>
        <v/>
      </c>
      <c r="D106" s="53" t="str">
        <f>IF(OR('Early Budget'!$I110="",'Early Budget'!$I110="Not Approved",'Early Budget'!$H110="CAPPED OUT"),"",'Early Budget'!$C110)</f>
        <v/>
      </c>
      <c r="E106" s="55" t="str">
        <f>IF(OR('Early Budget'!$I110="",'Early Budget'!$I110="Not Approved",'Early Budget'!$H110="CAPPED OUT"),"",'Early Budget'!$I110)</f>
        <v/>
      </c>
      <c r="F106" s="55" t="str">
        <f>IF(OR('Early Budget'!$I110="",'Early Budget'!$I110="Not Approved",'Early Budget'!$K110&lt;&gt;"Yes",'Early Budget'!$H110="CAPPED OUT"),"",'Early Budget'!$K110)</f>
        <v/>
      </c>
      <c r="G106" s="55" t="str">
        <f>IF(OR('Early Budget'!$I110="",'Early Budget'!$I110="Not Approved",'Early Budget'!$H110="CAPPED OUT"),"",'Early Budget'!$G110)</f>
        <v/>
      </c>
      <c r="H106" s="56" t="str">
        <f>IF(OR('Early Budget'!$I110="",'Early Budget'!$I110="Not Approved",'Early Budget'!$H110="CAPPED OUT"),"",'Early Budget'!$H110)</f>
        <v/>
      </c>
    </row>
    <row r="107" spans="1:8" x14ac:dyDescent="0.2">
      <c r="A107" s="61" t="str">
        <f>IF(OR('Early Budget'!$I111="",'Early Budget'!$I111="Not Approved",'Early Budget'!$H111="CAPPED OUT"),"",Cover!$C$5)</f>
        <v/>
      </c>
      <c r="B107" s="61" t="str">
        <f>IF(OR('Early Budget'!$I111="",'Early Budget'!$I111="Not Approved",'Early Budget'!$H111="CAPPED OUT"),"","Early")</f>
        <v/>
      </c>
      <c r="C107" s="53" t="str">
        <f>IF(OR('Early Budget'!$I111="",'Early Budget'!$I111="Not Approved",'Early Budget'!$B111="",'Early Budget'!$H111="CAPPED OUT"),"",'Early Budget'!$B111)</f>
        <v/>
      </c>
      <c r="D107" s="53" t="str">
        <f>IF(OR('Early Budget'!$I111="",'Early Budget'!$I111="Not Approved",'Early Budget'!$H111="CAPPED OUT"),"",'Early Budget'!$C111)</f>
        <v/>
      </c>
      <c r="E107" s="55" t="str">
        <f>IF(OR('Early Budget'!$I111="",'Early Budget'!$I111="Not Approved",'Early Budget'!$H111="CAPPED OUT"),"",'Early Budget'!$I111)</f>
        <v/>
      </c>
      <c r="F107" s="55" t="str">
        <f>IF(OR('Early Budget'!$I111="",'Early Budget'!$I111="Not Approved",'Early Budget'!$K111&lt;&gt;"Yes",'Early Budget'!$H111="CAPPED OUT"),"",'Early Budget'!$K111)</f>
        <v/>
      </c>
      <c r="G107" s="55" t="str">
        <f>IF(OR('Early Budget'!$I111="",'Early Budget'!$I111="Not Approved",'Early Budget'!$H111="CAPPED OUT"),"",'Early Budget'!$G111)</f>
        <v/>
      </c>
      <c r="H107" s="56" t="str">
        <f>IF(OR('Early Budget'!$I111="",'Early Budget'!$I111="Not Approved",'Early Budget'!$H111="CAPPED OUT"),"",'Early Budget'!$H111)</f>
        <v/>
      </c>
    </row>
    <row r="108" spans="1:8" x14ac:dyDescent="0.2">
      <c r="A108" s="61" t="str">
        <f>IF(OR('Early Budget'!$I112="",'Early Budget'!$I112="Not Approved",'Early Budget'!$H112="CAPPED OUT"),"",Cover!$C$5)</f>
        <v/>
      </c>
      <c r="B108" s="61" t="str">
        <f>IF(OR('Early Budget'!$I112="",'Early Budget'!$I112="Not Approved",'Early Budget'!$H112="CAPPED OUT"),"","Early")</f>
        <v/>
      </c>
      <c r="C108" s="53" t="str">
        <f>IF(OR('Early Budget'!$I112="",'Early Budget'!$I112="Not Approved",'Early Budget'!$B112="",'Early Budget'!$H112="CAPPED OUT"),"",'Early Budget'!$B112)</f>
        <v/>
      </c>
      <c r="D108" s="53" t="str">
        <f>IF(OR('Early Budget'!$I112="",'Early Budget'!$I112="Not Approved",'Early Budget'!$H112="CAPPED OUT"),"",'Early Budget'!$C112)</f>
        <v/>
      </c>
      <c r="E108" s="55" t="str">
        <f>IF(OR('Early Budget'!$I112="",'Early Budget'!$I112="Not Approved",'Early Budget'!$H112="CAPPED OUT"),"",'Early Budget'!$I112)</f>
        <v/>
      </c>
      <c r="F108" s="55" t="str">
        <f>IF(OR('Early Budget'!$I112="",'Early Budget'!$I112="Not Approved",'Early Budget'!$K112&lt;&gt;"Yes",'Early Budget'!$H112="CAPPED OUT"),"",'Early Budget'!$K112)</f>
        <v/>
      </c>
      <c r="G108" s="55" t="str">
        <f>IF(OR('Early Budget'!$I112="",'Early Budget'!$I112="Not Approved",'Early Budget'!$H112="CAPPED OUT"),"",'Early Budget'!$G112)</f>
        <v/>
      </c>
      <c r="H108" s="56" t="str">
        <f>IF(OR('Early Budget'!$I112="",'Early Budget'!$I112="Not Approved",'Early Budget'!$H112="CAPPED OUT"),"",'Early Budget'!$H112)</f>
        <v/>
      </c>
    </row>
    <row r="109" spans="1:8" x14ac:dyDescent="0.2">
      <c r="A109" s="61" t="str">
        <f>IF(OR('Early Budget'!$I113="",'Early Budget'!$I113="Not Approved",'Early Budget'!$H113="CAPPED OUT"),"",Cover!$C$5)</f>
        <v/>
      </c>
      <c r="B109" s="61" t="str">
        <f>IF(OR('Early Budget'!$I113="",'Early Budget'!$I113="Not Approved",'Early Budget'!$H113="CAPPED OUT"),"","Early")</f>
        <v/>
      </c>
      <c r="C109" s="53" t="str">
        <f>IF(OR('Early Budget'!$I113="",'Early Budget'!$I113="Not Approved",'Early Budget'!$B113="",'Early Budget'!$H113="CAPPED OUT"),"",'Early Budget'!$B113)</f>
        <v/>
      </c>
      <c r="D109" s="53" t="str">
        <f>IF(OR('Early Budget'!$I113="",'Early Budget'!$I113="Not Approved",'Early Budget'!$H113="CAPPED OUT"),"",'Early Budget'!$C113)</f>
        <v/>
      </c>
      <c r="E109" s="55" t="str">
        <f>IF(OR('Early Budget'!$I113="",'Early Budget'!$I113="Not Approved",'Early Budget'!$H113="CAPPED OUT"),"",'Early Budget'!$I113)</f>
        <v/>
      </c>
      <c r="F109" s="55" t="str">
        <f>IF(OR('Early Budget'!$I113="",'Early Budget'!$I113="Not Approved",'Early Budget'!$K113&lt;&gt;"Yes",'Early Budget'!$H113="CAPPED OUT"),"",'Early Budget'!$K113)</f>
        <v/>
      </c>
      <c r="G109" s="55" t="str">
        <f>IF(OR('Early Budget'!$I113="",'Early Budget'!$I113="Not Approved",'Early Budget'!$H113="CAPPED OUT"),"",'Early Budget'!$G113)</f>
        <v/>
      </c>
      <c r="H109" s="56" t="str">
        <f>IF(OR('Early Budget'!$I113="",'Early Budget'!$I113="Not Approved",'Early Budget'!$H113="CAPPED OUT"),"",'Early Budget'!$H113)</f>
        <v/>
      </c>
    </row>
    <row r="110" spans="1:8" x14ac:dyDescent="0.2">
      <c r="A110" s="61" t="str">
        <f>IF(OR('Early Budget'!$I114="",'Early Budget'!$I114="Not Approved",'Early Budget'!$H114="CAPPED OUT"),"",Cover!$C$5)</f>
        <v/>
      </c>
      <c r="B110" s="61" t="str">
        <f>IF(OR('Early Budget'!$I114="",'Early Budget'!$I114="Not Approved",'Early Budget'!$H114="CAPPED OUT"),"","Early")</f>
        <v/>
      </c>
      <c r="C110" s="53" t="str">
        <f>IF(OR('Early Budget'!$I114="",'Early Budget'!$I114="Not Approved",'Early Budget'!$B114="",'Early Budget'!$H114="CAPPED OUT"),"",'Early Budget'!$B114)</f>
        <v/>
      </c>
      <c r="D110" s="53" t="str">
        <f>IF(OR('Early Budget'!$I114="",'Early Budget'!$I114="Not Approved",'Early Budget'!$H114="CAPPED OUT"),"",'Early Budget'!$C114)</f>
        <v/>
      </c>
      <c r="E110" s="55" t="str">
        <f>IF(OR('Early Budget'!$I114="",'Early Budget'!$I114="Not Approved",'Early Budget'!$H114="CAPPED OUT"),"",'Early Budget'!$I114)</f>
        <v/>
      </c>
      <c r="F110" s="55" t="str">
        <f>IF(OR('Early Budget'!$I114="",'Early Budget'!$I114="Not Approved",'Early Budget'!$K114&lt;&gt;"Yes",'Early Budget'!$H114="CAPPED OUT"),"",'Early Budget'!$K114)</f>
        <v/>
      </c>
      <c r="G110" s="55" t="str">
        <f>IF(OR('Early Budget'!$I114="",'Early Budget'!$I114="Not Approved",'Early Budget'!$H114="CAPPED OUT"),"",'Early Budget'!$G114)</f>
        <v/>
      </c>
      <c r="H110" s="56" t="str">
        <f>IF(OR('Early Budget'!$I114="",'Early Budget'!$I114="Not Approved",'Early Budget'!$H114="CAPPED OUT"),"",'Early Budget'!$H114)</f>
        <v/>
      </c>
    </row>
    <row r="111" spans="1:8" x14ac:dyDescent="0.2">
      <c r="A111" s="61" t="str">
        <f>IF(OR('Early Budget'!$I115="",'Early Budget'!$I115="Not Approved",'Early Budget'!$H115="CAPPED OUT"),"",Cover!$C$5)</f>
        <v/>
      </c>
      <c r="B111" s="61" t="str">
        <f>IF(OR('Early Budget'!$I115="",'Early Budget'!$I115="Not Approved",'Early Budget'!$H115="CAPPED OUT"),"","Early")</f>
        <v/>
      </c>
      <c r="C111" s="53" t="str">
        <f>IF(OR('Early Budget'!$I115="",'Early Budget'!$I115="Not Approved",'Early Budget'!$B115="",'Early Budget'!$H115="CAPPED OUT"),"",'Early Budget'!$B115)</f>
        <v/>
      </c>
      <c r="D111" s="53" t="str">
        <f>IF(OR('Early Budget'!$I115="",'Early Budget'!$I115="Not Approved",'Early Budget'!$H115="CAPPED OUT"),"",'Early Budget'!$C115)</f>
        <v/>
      </c>
      <c r="E111" s="55" t="str">
        <f>IF(OR('Early Budget'!$I115="",'Early Budget'!$I115="Not Approved",'Early Budget'!$H115="CAPPED OUT"),"",'Early Budget'!$I115)</f>
        <v/>
      </c>
      <c r="F111" s="55" t="str">
        <f>IF(OR('Early Budget'!$I115="",'Early Budget'!$I115="Not Approved",'Early Budget'!$K115&lt;&gt;"Yes",'Early Budget'!$H115="CAPPED OUT"),"",'Early Budget'!$K115)</f>
        <v/>
      </c>
      <c r="G111" s="55" t="str">
        <f>IF(OR('Early Budget'!$I115="",'Early Budget'!$I115="Not Approved",'Early Budget'!$H115="CAPPED OUT"),"",'Early Budget'!$G115)</f>
        <v/>
      </c>
      <c r="H111" s="56" t="str">
        <f>IF(OR('Early Budget'!$I115="",'Early Budget'!$I115="Not Approved",'Early Budget'!$H115="CAPPED OUT"),"",'Early Budget'!$H115)</f>
        <v/>
      </c>
    </row>
    <row r="112" spans="1:8" x14ac:dyDescent="0.2">
      <c r="A112" s="61" t="str">
        <f>IF(OR('Early Budget'!$I116="",'Early Budget'!$I116="Not Approved",'Early Budget'!$H116="CAPPED OUT"),"",Cover!$C$5)</f>
        <v/>
      </c>
      <c r="B112" s="61" t="str">
        <f>IF(OR('Early Budget'!$I116="",'Early Budget'!$I116="Not Approved",'Early Budget'!$H116="CAPPED OUT"),"","Early")</f>
        <v/>
      </c>
      <c r="C112" s="53" t="str">
        <f>IF(OR('Early Budget'!$I116="",'Early Budget'!$I116="Not Approved",'Early Budget'!$B116="",'Early Budget'!$H116="CAPPED OUT"),"",'Early Budget'!$B116)</f>
        <v/>
      </c>
      <c r="D112" s="53" t="str">
        <f>IF(OR('Early Budget'!$I116="",'Early Budget'!$I116="Not Approved",'Early Budget'!$H116="CAPPED OUT"),"",'Early Budget'!$C116)</f>
        <v/>
      </c>
      <c r="E112" s="55" t="str">
        <f>IF(OR('Early Budget'!$I116="",'Early Budget'!$I116="Not Approved",'Early Budget'!$H116="CAPPED OUT"),"",'Early Budget'!$I116)</f>
        <v/>
      </c>
      <c r="F112" s="55" t="str">
        <f>IF(OR('Early Budget'!$I116="",'Early Budget'!$I116="Not Approved",'Early Budget'!$K116&lt;&gt;"Yes",'Early Budget'!$H116="CAPPED OUT"),"",'Early Budget'!$K116)</f>
        <v/>
      </c>
      <c r="G112" s="55" t="str">
        <f>IF(OR('Early Budget'!$I116="",'Early Budget'!$I116="Not Approved",'Early Budget'!$H116="CAPPED OUT"),"",'Early Budget'!$G116)</f>
        <v/>
      </c>
      <c r="H112" s="56" t="str">
        <f>IF(OR('Early Budget'!$I116="",'Early Budget'!$I116="Not Approved",'Early Budget'!$H116="CAPPED OUT"),"",'Early Budget'!$H116)</f>
        <v/>
      </c>
    </row>
    <row r="113" spans="1:8" x14ac:dyDescent="0.2">
      <c r="A113" s="61" t="str">
        <f>IF(OR('Early Budget'!$I117="",'Early Budget'!$I117="Not Approved",'Early Budget'!$H117="CAPPED OUT"),"",Cover!$C$5)</f>
        <v/>
      </c>
      <c r="B113" s="61" t="str">
        <f>IF(OR('Early Budget'!$I117="",'Early Budget'!$I117="Not Approved",'Early Budget'!$H117="CAPPED OUT"),"","Early")</f>
        <v/>
      </c>
      <c r="C113" s="53" t="str">
        <f>IF(OR('Early Budget'!$I117="",'Early Budget'!$I117="Not Approved",'Early Budget'!$B117="",'Early Budget'!$H117="CAPPED OUT"),"",'Early Budget'!$B117)</f>
        <v/>
      </c>
      <c r="D113" s="53" t="str">
        <f>IF(OR('Early Budget'!$I117="",'Early Budget'!$I117="Not Approved",'Early Budget'!$H117="CAPPED OUT"),"",'Early Budget'!$C117)</f>
        <v/>
      </c>
      <c r="E113" s="55" t="str">
        <f>IF(OR('Early Budget'!$I117="",'Early Budget'!$I117="Not Approved",'Early Budget'!$H117="CAPPED OUT"),"",'Early Budget'!$I117)</f>
        <v/>
      </c>
      <c r="F113" s="55" t="str">
        <f>IF(OR('Early Budget'!$I117="",'Early Budget'!$I117="Not Approved",'Early Budget'!$K117&lt;&gt;"Yes",'Early Budget'!$H117="CAPPED OUT"),"",'Early Budget'!$K117)</f>
        <v/>
      </c>
      <c r="G113" s="55" t="str">
        <f>IF(OR('Early Budget'!$I117="",'Early Budget'!$I117="Not Approved",'Early Budget'!$H117="CAPPED OUT"),"",'Early Budget'!$G117)</f>
        <v/>
      </c>
      <c r="H113" s="56" t="str">
        <f>IF(OR('Early Budget'!$I117="",'Early Budget'!$I117="Not Approved",'Early Budget'!$H117="CAPPED OUT"),"",'Early Budget'!$H117)</f>
        <v/>
      </c>
    </row>
    <row r="114" spans="1:8" x14ac:dyDescent="0.2">
      <c r="A114" s="61" t="str">
        <f>IF(OR('Early Budget'!$I118="",'Early Budget'!$I118="Not Approved",'Early Budget'!$H118="CAPPED OUT"),"",Cover!$C$5)</f>
        <v/>
      </c>
      <c r="B114" s="61" t="str">
        <f>IF(OR('Early Budget'!$I118="",'Early Budget'!$I118="Not Approved",'Early Budget'!$H118="CAPPED OUT"),"","Early")</f>
        <v/>
      </c>
      <c r="C114" s="53" t="str">
        <f>IF(OR('Early Budget'!$I118="",'Early Budget'!$I118="Not Approved",'Early Budget'!$B118="",'Early Budget'!$H118="CAPPED OUT"),"",'Early Budget'!$B118)</f>
        <v/>
      </c>
      <c r="D114" s="53" t="str">
        <f>IF(OR('Early Budget'!$I118="",'Early Budget'!$I118="Not Approved",'Early Budget'!$H118="CAPPED OUT"),"",'Early Budget'!$C118)</f>
        <v/>
      </c>
      <c r="E114" s="55" t="str">
        <f>IF(OR('Early Budget'!$I118="",'Early Budget'!$I118="Not Approved",'Early Budget'!$H118="CAPPED OUT"),"",'Early Budget'!$I118)</f>
        <v/>
      </c>
      <c r="F114" s="55" t="str">
        <f>IF(OR('Early Budget'!$I118="",'Early Budget'!$I118="Not Approved",'Early Budget'!$K118&lt;&gt;"Yes",'Early Budget'!$H118="CAPPED OUT"),"",'Early Budget'!$K118)</f>
        <v/>
      </c>
      <c r="G114" s="55" t="str">
        <f>IF(OR('Early Budget'!$I118="",'Early Budget'!$I118="Not Approved",'Early Budget'!$H118="CAPPED OUT"),"",'Early Budget'!$G118)</f>
        <v/>
      </c>
      <c r="H114" s="56" t="str">
        <f>IF(OR('Early Budget'!$I118="",'Early Budget'!$I118="Not Approved",'Early Budget'!$H118="CAPPED OUT"),"",'Early Budget'!$H118)</f>
        <v/>
      </c>
    </row>
    <row r="115" spans="1:8" x14ac:dyDescent="0.2">
      <c r="A115" s="61" t="str">
        <f>IF(OR('Early Budget'!$I119="",'Early Budget'!$I119="Not Approved",'Early Budget'!$H119="CAPPED OUT"),"",Cover!$C$5)</f>
        <v/>
      </c>
      <c r="B115" s="61" t="str">
        <f>IF(OR('Early Budget'!$I119="",'Early Budget'!$I119="Not Approved",'Early Budget'!$H119="CAPPED OUT"),"","Early")</f>
        <v/>
      </c>
      <c r="C115" s="53" t="str">
        <f>IF(OR('Early Budget'!$I119="",'Early Budget'!$I119="Not Approved",'Early Budget'!$B119="",'Early Budget'!$H119="CAPPED OUT"),"",'Early Budget'!$B119)</f>
        <v/>
      </c>
      <c r="D115" s="53" t="str">
        <f>IF(OR('Early Budget'!$I119="",'Early Budget'!$I119="Not Approved",'Early Budget'!$H119="CAPPED OUT"),"",'Early Budget'!$C119)</f>
        <v/>
      </c>
      <c r="E115" s="55" t="str">
        <f>IF(OR('Early Budget'!$I119="",'Early Budget'!$I119="Not Approved",'Early Budget'!$H119="CAPPED OUT"),"",'Early Budget'!$I119)</f>
        <v/>
      </c>
      <c r="F115" s="55" t="str">
        <f>IF(OR('Early Budget'!$I119="",'Early Budget'!$I119="Not Approved",'Early Budget'!$K119&lt;&gt;"Yes",'Early Budget'!$H119="CAPPED OUT"),"",'Early Budget'!$K119)</f>
        <v/>
      </c>
      <c r="G115" s="55" t="str">
        <f>IF(OR('Early Budget'!$I119="",'Early Budget'!$I119="Not Approved",'Early Budget'!$H119="CAPPED OUT"),"",'Early Budget'!$G119)</f>
        <v/>
      </c>
      <c r="H115" s="56" t="str">
        <f>IF(OR('Early Budget'!$I119="",'Early Budget'!$I119="Not Approved",'Early Budget'!$H119="CAPPED OUT"),"",'Early Budget'!$H119)</f>
        <v/>
      </c>
    </row>
    <row r="116" spans="1:8" x14ac:dyDescent="0.2">
      <c r="A116" s="61" t="str">
        <f>IF(OR('Early Budget'!$I120="",'Early Budget'!$I120="Not Approved",'Early Budget'!$H120="CAPPED OUT"),"",Cover!$C$5)</f>
        <v/>
      </c>
      <c r="B116" s="61" t="str">
        <f>IF(OR('Early Budget'!$I120="",'Early Budget'!$I120="Not Approved",'Early Budget'!$H120="CAPPED OUT"),"","Early")</f>
        <v/>
      </c>
      <c r="C116" s="53" t="str">
        <f>IF(OR('Early Budget'!$I120="",'Early Budget'!$I120="Not Approved",'Early Budget'!$B120="",'Early Budget'!$H120="CAPPED OUT"),"",'Early Budget'!$B120)</f>
        <v/>
      </c>
      <c r="D116" s="53" t="str">
        <f>IF(OR('Early Budget'!$I120="",'Early Budget'!$I120="Not Approved",'Early Budget'!$H120="CAPPED OUT"),"",'Early Budget'!$C120)</f>
        <v/>
      </c>
      <c r="E116" s="55" t="str">
        <f>IF(OR('Early Budget'!$I120="",'Early Budget'!$I120="Not Approved",'Early Budget'!$H120="CAPPED OUT"),"",'Early Budget'!$I120)</f>
        <v/>
      </c>
      <c r="F116" s="55" t="str">
        <f>IF(OR('Early Budget'!$I120="",'Early Budget'!$I120="Not Approved",'Early Budget'!$K120&lt;&gt;"Yes",'Early Budget'!$H120="CAPPED OUT"),"",'Early Budget'!$K120)</f>
        <v/>
      </c>
      <c r="G116" s="55" t="str">
        <f>IF(OR('Early Budget'!$I120="",'Early Budget'!$I120="Not Approved",'Early Budget'!$H120="CAPPED OUT"),"",'Early Budget'!$G120)</f>
        <v/>
      </c>
      <c r="H116" s="56" t="str">
        <f>IF(OR('Early Budget'!$I120="",'Early Budget'!$I120="Not Approved",'Early Budget'!$H120="CAPPED OUT"),"",'Early Budget'!$H120)</f>
        <v/>
      </c>
    </row>
    <row r="117" spans="1:8" x14ac:dyDescent="0.2">
      <c r="A117" s="61" t="str">
        <f>IF(OR('Early Budget'!$I121="",'Early Budget'!$I121="Not Approved",'Early Budget'!$H121="CAPPED OUT"),"",Cover!$C$5)</f>
        <v/>
      </c>
      <c r="B117" s="61" t="str">
        <f>IF(OR('Early Budget'!$I121="",'Early Budget'!$I121="Not Approved",'Early Budget'!$H121="CAPPED OUT"),"","Early")</f>
        <v/>
      </c>
      <c r="C117" s="53" t="str">
        <f>IF(OR('Early Budget'!$I121="",'Early Budget'!$I121="Not Approved",'Early Budget'!$B121="",'Early Budget'!$H121="CAPPED OUT"),"",'Early Budget'!$B121)</f>
        <v/>
      </c>
      <c r="D117" s="53" t="str">
        <f>IF(OR('Early Budget'!$I121="",'Early Budget'!$I121="Not Approved",'Early Budget'!$H121="CAPPED OUT"),"",'Early Budget'!$C121)</f>
        <v/>
      </c>
      <c r="E117" s="55" t="str">
        <f>IF(OR('Early Budget'!$I121="",'Early Budget'!$I121="Not Approved",'Early Budget'!$H121="CAPPED OUT"),"",'Early Budget'!$I121)</f>
        <v/>
      </c>
      <c r="F117" s="55" t="str">
        <f>IF(OR('Early Budget'!$I121="",'Early Budget'!$I121="Not Approved",'Early Budget'!$K121&lt;&gt;"Yes",'Early Budget'!$H121="CAPPED OUT"),"",'Early Budget'!$K121)</f>
        <v/>
      </c>
      <c r="G117" s="55" t="str">
        <f>IF(OR('Early Budget'!$I121="",'Early Budget'!$I121="Not Approved",'Early Budget'!$H121="CAPPED OUT"),"",'Early Budget'!$G121)</f>
        <v/>
      </c>
      <c r="H117" s="56" t="str">
        <f>IF(OR('Early Budget'!$I121="",'Early Budget'!$I121="Not Approved",'Early Budget'!$H121="CAPPED OUT"),"",'Early Budget'!$H121)</f>
        <v/>
      </c>
    </row>
    <row r="118" spans="1:8" x14ac:dyDescent="0.2">
      <c r="A118" s="61" t="str">
        <f>IF(OR('Early Budget'!$I122="",'Early Budget'!$I122="Not Approved",'Early Budget'!$H122="CAPPED OUT"),"",Cover!$C$5)</f>
        <v/>
      </c>
      <c r="B118" s="61" t="str">
        <f>IF(OR('Early Budget'!$I122="",'Early Budget'!$I122="Not Approved",'Early Budget'!$H122="CAPPED OUT"),"","Early")</f>
        <v/>
      </c>
      <c r="C118" s="53" t="str">
        <f>IF(OR('Early Budget'!$I122="",'Early Budget'!$I122="Not Approved",'Early Budget'!$B122="",'Early Budget'!$H122="CAPPED OUT"),"",'Early Budget'!$B122)</f>
        <v/>
      </c>
      <c r="D118" s="53" t="str">
        <f>IF(OR('Early Budget'!$I122="",'Early Budget'!$I122="Not Approved",'Early Budget'!$H122="CAPPED OUT"),"",'Early Budget'!$C122)</f>
        <v/>
      </c>
      <c r="E118" s="55" t="str">
        <f>IF(OR('Early Budget'!$I122="",'Early Budget'!$I122="Not Approved",'Early Budget'!$H122="CAPPED OUT"),"",'Early Budget'!$I122)</f>
        <v/>
      </c>
      <c r="F118" s="55" t="str">
        <f>IF(OR('Early Budget'!$I122="",'Early Budget'!$I122="Not Approved",'Early Budget'!$K122&lt;&gt;"Yes",'Early Budget'!$H122="CAPPED OUT"),"",'Early Budget'!$K122)</f>
        <v/>
      </c>
      <c r="G118" s="55" t="str">
        <f>IF(OR('Early Budget'!$I122="",'Early Budget'!$I122="Not Approved",'Early Budget'!$H122="CAPPED OUT"),"",'Early Budget'!$G122)</f>
        <v/>
      </c>
      <c r="H118" s="56" t="str">
        <f>IF(OR('Early Budget'!$I122="",'Early Budget'!$I122="Not Approved",'Early Budget'!$H122="CAPPED OUT"),"",'Early Budget'!$H122)</f>
        <v/>
      </c>
    </row>
    <row r="119" spans="1:8" x14ac:dyDescent="0.2">
      <c r="A119" s="61" t="str">
        <f>IF(OR('Early Budget'!$I123="",'Early Budget'!$I123="Not Approved",'Early Budget'!$H123="CAPPED OUT"),"",Cover!$C$5)</f>
        <v/>
      </c>
      <c r="B119" s="61" t="str">
        <f>IF(OR('Early Budget'!$I123="",'Early Budget'!$I123="Not Approved",'Early Budget'!$H123="CAPPED OUT"),"","Early")</f>
        <v/>
      </c>
      <c r="C119" s="53" t="str">
        <f>IF(OR('Early Budget'!$I123="",'Early Budget'!$I123="Not Approved",'Early Budget'!$B123="",'Early Budget'!$H123="CAPPED OUT"),"",'Early Budget'!$B123)</f>
        <v/>
      </c>
      <c r="D119" s="53" t="str">
        <f>IF(OR('Early Budget'!$I123="",'Early Budget'!$I123="Not Approved",'Early Budget'!$H123="CAPPED OUT"),"",'Early Budget'!$C123)</f>
        <v/>
      </c>
      <c r="E119" s="55" t="str">
        <f>IF(OR('Early Budget'!$I123="",'Early Budget'!$I123="Not Approved",'Early Budget'!$H123="CAPPED OUT"),"",'Early Budget'!$I123)</f>
        <v/>
      </c>
      <c r="F119" s="55" t="str">
        <f>IF(OR('Early Budget'!$I123="",'Early Budget'!$I123="Not Approved",'Early Budget'!$K123&lt;&gt;"Yes",'Early Budget'!$H123="CAPPED OUT"),"",'Early Budget'!$K123)</f>
        <v/>
      </c>
      <c r="G119" s="55" t="str">
        <f>IF(OR('Early Budget'!$I123="",'Early Budget'!$I123="Not Approved",'Early Budget'!$H123="CAPPED OUT"),"",'Early Budget'!$G123)</f>
        <v/>
      </c>
      <c r="H119" s="56" t="str">
        <f>IF(OR('Early Budget'!$I123="",'Early Budget'!$I123="Not Approved",'Early Budget'!$H123="CAPPED OUT"),"",'Early Budget'!$H123)</f>
        <v/>
      </c>
    </row>
    <row r="120" spans="1:8" x14ac:dyDescent="0.2">
      <c r="A120" s="61" t="str">
        <f>IF(OR('Early Budget'!$I124="",'Early Budget'!$I124="Not Approved",'Early Budget'!$H124="CAPPED OUT"),"",Cover!$C$5)</f>
        <v/>
      </c>
      <c r="B120" s="61" t="str">
        <f>IF(OR('Early Budget'!$I124="",'Early Budget'!$I124="Not Approved",'Early Budget'!$H124="CAPPED OUT"),"","Early")</f>
        <v/>
      </c>
      <c r="C120" s="53" t="str">
        <f>IF(OR('Early Budget'!$I124="",'Early Budget'!$I124="Not Approved",'Early Budget'!$B124="",'Early Budget'!$H124="CAPPED OUT"),"",'Early Budget'!$B124)</f>
        <v/>
      </c>
      <c r="D120" s="53" t="str">
        <f>IF(OR('Early Budget'!$I124="",'Early Budget'!$I124="Not Approved",'Early Budget'!$H124="CAPPED OUT"),"",'Early Budget'!$C124)</f>
        <v/>
      </c>
      <c r="E120" s="55" t="str">
        <f>IF(OR('Early Budget'!$I124="",'Early Budget'!$I124="Not Approved",'Early Budget'!$H124="CAPPED OUT"),"",'Early Budget'!$I124)</f>
        <v/>
      </c>
      <c r="F120" s="55" t="str">
        <f>IF(OR('Early Budget'!$I124="",'Early Budget'!$I124="Not Approved",'Early Budget'!$K124&lt;&gt;"Yes",'Early Budget'!$H124="CAPPED OUT"),"",'Early Budget'!$K124)</f>
        <v/>
      </c>
      <c r="G120" s="55" t="str">
        <f>IF(OR('Early Budget'!$I124="",'Early Budget'!$I124="Not Approved",'Early Budget'!$H124="CAPPED OUT"),"",'Early Budget'!$G124)</f>
        <v/>
      </c>
      <c r="H120" s="56" t="str">
        <f>IF(OR('Early Budget'!$I124="",'Early Budget'!$I124="Not Approved",'Early Budget'!$H124="CAPPED OUT"),"",'Early Budget'!$H124)</f>
        <v/>
      </c>
    </row>
    <row r="121" spans="1:8" x14ac:dyDescent="0.2">
      <c r="A121" s="61" t="str">
        <f>IF(OR('Early Budget'!$I125="",'Early Budget'!$I125="Not Approved",'Early Budget'!$H125="CAPPED OUT"),"",Cover!$C$5)</f>
        <v/>
      </c>
      <c r="B121" s="61" t="str">
        <f>IF(OR('Early Budget'!$I125="",'Early Budget'!$I125="Not Approved",'Early Budget'!$H125="CAPPED OUT"),"","Early")</f>
        <v/>
      </c>
      <c r="C121" s="53" t="str">
        <f>IF(OR('Early Budget'!$I125="",'Early Budget'!$I125="Not Approved",'Early Budget'!$B125="",'Early Budget'!$H125="CAPPED OUT"),"",'Early Budget'!$B125)</f>
        <v/>
      </c>
      <c r="D121" s="53" t="str">
        <f>IF(OR('Early Budget'!$I125="",'Early Budget'!$I125="Not Approved",'Early Budget'!$H125="CAPPED OUT"),"",'Early Budget'!$C125)</f>
        <v/>
      </c>
      <c r="E121" s="55" t="str">
        <f>IF(OR('Early Budget'!$I125="",'Early Budget'!$I125="Not Approved",'Early Budget'!$H125="CAPPED OUT"),"",'Early Budget'!$I125)</f>
        <v/>
      </c>
      <c r="F121" s="55" t="str">
        <f>IF(OR('Early Budget'!$I125="",'Early Budget'!$I125="Not Approved",'Early Budget'!$K125&lt;&gt;"Yes",'Early Budget'!$H125="CAPPED OUT"),"",'Early Budget'!$K125)</f>
        <v/>
      </c>
      <c r="G121" s="55" t="str">
        <f>IF(OR('Early Budget'!$I125="",'Early Budget'!$I125="Not Approved",'Early Budget'!$H125="CAPPED OUT"),"",'Early Budget'!$G125)</f>
        <v/>
      </c>
      <c r="H121" s="56" t="str">
        <f>IF(OR('Early Budget'!$I125="",'Early Budget'!$I125="Not Approved",'Early Budget'!$H125="CAPPED OUT"),"",'Early Budget'!$H125)</f>
        <v/>
      </c>
    </row>
    <row r="122" spans="1:8" x14ac:dyDescent="0.2">
      <c r="A122" s="61" t="str">
        <f>IF(OR('Early Budget'!$I126="",'Early Budget'!$I126="Not Approved",'Early Budget'!$H126="CAPPED OUT"),"",Cover!$C$5)</f>
        <v/>
      </c>
      <c r="B122" s="61" t="str">
        <f>IF(OR('Early Budget'!$I126="",'Early Budget'!$I126="Not Approved",'Early Budget'!$H126="CAPPED OUT"),"","Early")</f>
        <v/>
      </c>
      <c r="C122" s="53" t="str">
        <f>IF(OR('Early Budget'!$I126="",'Early Budget'!$I126="Not Approved",'Early Budget'!$B126="",'Early Budget'!$H126="CAPPED OUT"),"",'Early Budget'!$B126)</f>
        <v/>
      </c>
      <c r="D122" s="53" t="str">
        <f>IF(OR('Early Budget'!$I126="",'Early Budget'!$I126="Not Approved",'Early Budget'!$H126="CAPPED OUT"),"",'Early Budget'!$C126)</f>
        <v/>
      </c>
      <c r="E122" s="55" t="str">
        <f>IF(OR('Early Budget'!$I126="",'Early Budget'!$I126="Not Approved",'Early Budget'!$H126="CAPPED OUT"),"",'Early Budget'!$I126)</f>
        <v/>
      </c>
      <c r="F122" s="55" t="str">
        <f>IF(OR('Early Budget'!$I126="",'Early Budget'!$I126="Not Approved",'Early Budget'!$K126&lt;&gt;"Yes",'Early Budget'!$H126="CAPPED OUT"),"",'Early Budget'!$K126)</f>
        <v/>
      </c>
      <c r="G122" s="55" t="str">
        <f>IF(OR('Early Budget'!$I126="",'Early Budget'!$I126="Not Approved",'Early Budget'!$H126="CAPPED OUT"),"",'Early Budget'!$G126)</f>
        <v/>
      </c>
      <c r="H122" s="56" t="str">
        <f>IF(OR('Early Budget'!$I126="",'Early Budget'!$I126="Not Approved",'Early Budget'!$H126="CAPPED OUT"),"",'Early Budget'!$H126)</f>
        <v/>
      </c>
    </row>
    <row r="123" spans="1:8" x14ac:dyDescent="0.2">
      <c r="A123" s="61" t="str">
        <f>IF(OR('Early Budget'!$I127="",'Early Budget'!$I127="Not Approved",'Early Budget'!$H127="CAPPED OUT"),"",Cover!$C$5)</f>
        <v/>
      </c>
      <c r="B123" s="61" t="str">
        <f>IF(OR('Early Budget'!$I127="",'Early Budget'!$I127="Not Approved",'Early Budget'!$H127="CAPPED OUT"),"","Early")</f>
        <v/>
      </c>
      <c r="C123" s="53" t="str">
        <f>IF(OR('Early Budget'!$I127="",'Early Budget'!$I127="Not Approved",'Early Budget'!$B127="",'Early Budget'!$H127="CAPPED OUT"),"",'Early Budget'!$B127)</f>
        <v/>
      </c>
      <c r="D123" s="53" t="str">
        <f>IF(OR('Early Budget'!$I127="",'Early Budget'!$I127="Not Approved",'Early Budget'!$H127="CAPPED OUT"),"",'Early Budget'!$C127)</f>
        <v/>
      </c>
      <c r="E123" s="55" t="str">
        <f>IF(OR('Early Budget'!$I127="",'Early Budget'!$I127="Not Approved",'Early Budget'!$H127="CAPPED OUT"),"",'Early Budget'!$I127)</f>
        <v/>
      </c>
      <c r="F123" s="55" t="str">
        <f>IF(OR('Early Budget'!$I127="",'Early Budget'!$I127="Not Approved",'Early Budget'!$K127&lt;&gt;"Yes",'Early Budget'!$H127="CAPPED OUT"),"",'Early Budget'!$K127)</f>
        <v/>
      </c>
      <c r="G123" s="55" t="str">
        <f>IF(OR('Early Budget'!$I127="",'Early Budget'!$I127="Not Approved",'Early Budget'!$H127="CAPPED OUT"),"",'Early Budget'!$G127)</f>
        <v/>
      </c>
      <c r="H123" s="56" t="str">
        <f>IF(OR('Early Budget'!$I127="",'Early Budget'!$I127="Not Approved",'Early Budget'!$H127="CAPPED OUT"),"",'Early Budget'!$H127)</f>
        <v/>
      </c>
    </row>
    <row r="124" spans="1:8" x14ac:dyDescent="0.2">
      <c r="A124" s="61" t="str">
        <f>IF(OR('Early Budget'!$I128="",'Early Budget'!$I128="Not Approved",'Early Budget'!$H128="CAPPED OUT"),"",Cover!$C$5)</f>
        <v/>
      </c>
      <c r="B124" s="61" t="str">
        <f>IF(OR('Early Budget'!$I128="",'Early Budget'!$I128="Not Approved",'Early Budget'!$H128="CAPPED OUT"),"","Early")</f>
        <v/>
      </c>
      <c r="C124" s="53" t="str">
        <f>IF(OR('Early Budget'!$I128="",'Early Budget'!$I128="Not Approved",'Early Budget'!$B128="",'Early Budget'!$H128="CAPPED OUT"),"",'Early Budget'!$B128)</f>
        <v/>
      </c>
      <c r="D124" s="53" t="str">
        <f>IF(OR('Early Budget'!$I128="",'Early Budget'!$I128="Not Approved",'Early Budget'!$H128="CAPPED OUT"),"",'Early Budget'!$C128)</f>
        <v/>
      </c>
      <c r="E124" s="55" t="str">
        <f>IF(OR('Early Budget'!$I128="",'Early Budget'!$I128="Not Approved",'Early Budget'!$H128="CAPPED OUT"),"",'Early Budget'!$I128)</f>
        <v/>
      </c>
      <c r="F124" s="55" t="str">
        <f>IF(OR('Early Budget'!$I128="",'Early Budget'!$I128="Not Approved",'Early Budget'!$K128&lt;&gt;"Yes",'Early Budget'!$H128="CAPPED OUT"),"",'Early Budget'!$K128)</f>
        <v/>
      </c>
      <c r="G124" s="55" t="str">
        <f>IF(OR('Early Budget'!$I128="",'Early Budget'!$I128="Not Approved",'Early Budget'!$H128="CAPPED OUT"),"",'Early Budget'!$G128)</f>
        <v/>
      </c>
      <c r="H124" s="56" t="str">
        <f>IF(OR('Early Budget'!$I128="",'Early Budget'!$I128="Not Approved",'Early Budget'!$H128="CAPPED OUT"),"",'Early Budget'!$H128)</f>
        <v/>
      </c>
    </row>
    <row r="125" spans="1:8" x14ac:dyDescent="0.2">
      <c r="A125" s="61" t="str">
        <f>IF(OR('Early Budget'!$I129="",'Early Budget'!$I129="Not Approved",'Early Budget'!$H129="CAPPED OUT"),"",Cover!$C$5)</f>
        <v/>
      </c>
      <c r="B125" s="61" t="str">
        <f>IF(OR('Early Budget'!$I129="",'Early Budget'!$I129="Not Approved",'Early Budget'!$H129="CAPPED OUT"),"","Early")</f>
        <v/>
      </c>
      <c r="C125" s="53" t="str">
        <f>IF(OR('Early Budget'!$I129="",'Early Budget'!$I129="Not Approved",'Early Budget'!$B129="",'Early Budget'!$H129="CAPPED OUT"),"",'Early Budget'!$B129)</f>
        <v/>
      </c>
      <c r="D125" s="53" t="str">
        <f>IF(OR('Early Budget'!$I129="",'Early Budget'!$I129="Not Approved",'Early Budget'!$H129="CAPPED OUT"),"",'Early Budget'!$C129)</f>
        <v/>
      </c>
      <c r="E125" s="55" t="str">
        <f>IF(OR('Early Budget'!$I129="",'Early Budget'!$I129="Not Approved",'Early Budget'!$H129="CAPPED OUT"),"",'Early Budget'!$I129)</f>
        <v/>
      </c>
      <c r="F125" s="55" t="str">
        <f>IF(OR('Early Budget'!$I129="",'Early Budget'!$I129="Not Approved",'Early Budget'!$K129&lt;&gt;"Yes",'Early Budget'!$H129="CAPPED OUT"),"",'Early Budget'!$K129)</f>
        <v/>
      </c>
      <c r="G125" s="55" t="str">
        <f>IF(OR('Early Budget'!$I129="",'Early Budget'!$I129="Not Approved",'Early Budget'!$H129="CAPPED OUT"),"",'Early Budget'!$G129)</f>
        <v/>
      </c>
      <c r="H125" s="56" t="str">
        <f>IF(OR('Early Budget'!$I129="",'Early Budget'!$I129="Not Approved",'Early Budget'!$H129="CAPPED OUT"),"",'Early Budget'!$H129)</f>
        <v/>
      </c>
    </row>
    <row r="126" spans="1:8" x14ac:dyDescent="0.2">
      <c r="C126" s="53" t="str">
        <f>IF(OR('Early Budget'!$I130="",'Early Budget'!$I130="Not Approved",'Early Budget'!$B130="",'Early Budget'!$H130="CAPPED OUT"),"",'Early Budget'!$B130)</f>
        <v/>
      </c>
      <c r="D126" s="53" t="str">
        <f>IF(OR('Early Budget'!$I131="",'Early Budget'!$I131="Not Approved",'Early Budget'!$H131="CAPPED OUT"),"",'Early Budget'!$C131)</f>
        <v/>
      </c>
      <c r="E126" s="55" t="str">
        <f>IF(OR('Early Budget'!$I130="",'Early Budget'!$I130="Not Approved",'Early Budget'!$H130="CAPPED OUT"),"",'Early Budget'!$I130)</f>
        <v/>
      </c>
      <c r="G126" s="55" t="str">
        <f>IF(OR('Early Budget'!$I130="",'Early Budget'!$I130="Not Approved",'Early Budget'!$H130="CAPPED OUT"),"",'Early Budget'!$G130)</f>
        <v/>
      </c>
    </row>
    <row r="127" spans="1:8" x14ac:dyDescent="0.2">
      <c r="D127" s="53" t="str">
        <f>IF(OR('Early Budget'!$I132="",'Early Budget'!$I132="Not Approved",'Early Budget'!$H132="CAPPED OUT"),"",'Early Budget'!$C132)</f>
        <v/>
      </c>
      <c r="E127" s="55" t="str">
        <f>IF(OR('Early Budget'!$I131="",'Early Budget'!$I131="Not Approved",'Early Budget'!$H131="CAPPED OUT"),"",'Early Budget'!$I131)</f>
        <v/>
      </c>
      <c r="G127" s="55" t="str">
        <f>IF(OR('Early Budget'!$I131="",'Early Budget'!$I131="Not Approved",'Early Budget'!$H131="CAPPED OUT"),"",'Early Budget'!$G131)</f>
        <v/>
      </c>
    </row>
    <row r="128" spans="1:8" x14ac:dyDescent="0.2">
      <c r="D128" s="53" t="str">
        <f>IF(OR('Early Budget'!$I133="",'Early Budget'!$I133="Not Approved",'Early Budget'!$H133="CAPPED OUT"),"",'Early Budget'!$C133)</f>
        <v/>
      </c>
    </row>
    <row r="129" spans="4:4" x14ac:dyDescent="0.2">
      <c r="D129" s="53" t="str">
        <f>IF(OR('Early Budget'!$I134="",'Early Budget'!$I134="Not Approved",'Early Budget'!$H134="CAPPED OUT"),"",'Early Budget'!$C134)</f>
        <v/>
      </c>
    </row>
  </sheetData>
  <sheetProtection algorithmName="SHA-512" hashValue="pkh1L1YlTROzuDy+3MSAv0lR785c1ZwPPuk2FmMJLK0bJ+rDdlEkHSY6Ve9XwZjpUGwO0Xpn5rRhSSpQZRwDKg==" saltValue="NS7wPQHBIWmLKkn0gwyOfw==" spinCount="100000" sheet="1" objects="1" scenarios="1"/>
  <autoFilter ref="A1:H121" xr:uid="{00000000-0009-0000-0000-000006000000}"/>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407D-5FEE-1142-813A-7FD940AD8CB0}">
  <sheetPr codeName="Sheet12"/>
  <dimension ref="A1:N126"/>
  <sheetViews>
    <sheetView topLeftCell="G1" workbookViewId="0">
      <selection activeCell="L27" sqref="L27"/>
    </sheetView>
  </sheetViews>
  <sheetFormatPr baseColWidth="10" defaultColWidth="9" defaultRowHeight="16" x14ac:dyDescent="0.2"/>
  <cols>
    <col min="1" max="1" width="14" style="54" bestFit="1" customWidth="1"/>
    <col min="2" max="2" width="16.1640625" style="54" customWidth="1"/>
    <col min="3" max="3" width="26.83203125" style="53" bestFit="1" customWidth="1"/>
    <col min="4" max="4" width="35.1640625" style="53" customWidth="1"/>
    <col min="5" max="5" width="20.83203125" style="54" bestFit="1" customWidth="1"/>
    <col min="6" max="6" width="10.1640625" style="54" customWidth="1"/>
    <col min="7" max="7" width="16.6640625" style="54" customWidth="1"/>
    <col min="8" max="8" width="16.6640625" style="57" customWidth="1"/>
    <col min="9" max="9" width="9" style="54"/>
    <col min="10" max="10" width="34.1640625" style="54" bestFit="1" customWidth="1"/>
    <col min="11" max="11" width="17.83203125" style="54" bestFit="1" customWidth="1"/>
    <col min="12" max="12" width="17" style="54" bestFit="1" customWidth="1"/>
    <col min="13" max="13" width="18.33203125" style="54" bestFit="1" customWidth="1"/>
    <col min="14" max="16384" width="9" style="54"/>
  </cols>
  <sheetData>
    <row r="1" spans="1:13" s="53" customFormat="1" ht="35" thickBot="1" x14ac:dyDescent="0.25">
      <c r="A1" s="58" t="s">
        <v>218</v>
      </c>
      <c r="B1" s="58" t="s">
        <v>237</v>
      </c>
      <c r="C1" s="58" t="s">
        <v>238</v>
      </c>
      <c r="D1" s="58" t="s">
        <v>4</v>
      </c>
      <c r="E1" s="58" t="s">
        <v>239</v>
      </c>
      <c r="F1" s="58" t="s">
        <v>240</v>
      </c>
      <c r="G1" s="59" t="s">
        <v>241</v>
      </c>
      <c r="H1" s="60" t="s">
        <v>15</v>
      </c>
      <c r="J1" s="137" t="s">
        <v>5</v>
      </c>
      <c r="K1" s="138" t="s">
        <v>21</v>
      </c>
      <c r="L1" s="139" t="s">
        <v>18</v>
      </c>
      <c r="M1" s="140" t="s">
        <v>19</v>
      </c>
    </row>
    <row r="2" spans="1:13" x14ac:dyDescent="0.2">
      <c r="A2" s="61" t="str">
        <f>IF(OR('Regular 1'!$I6="",'Regular 1'!$I6="Not Approved",'Regular 1'!$H6="CAPPED OUT"),"",Cover!$C$5)</f>
        <v/>
      </c>
      <c r="B2" s="61" t="str">
        <f>IF(OR('Regular 1'!$I6="",'Regular 1'!$I6="Not Approved",'Regular 1'!$H6="CAPPED OUT"),"","Regular 1")</f>
        <v/>
      </c>
      <c r="C2" s="53" t="str">
        <f>IF(OR('Regular 1'!$I6="",'Regular 1'!$I6="Not Approved",'Regular 1'!$B6="",'Regular 1'!$H6="CAPPED OUT"),"",'Regular 1'!$B6)</f>
        <v/>
      </c>
      <c r="D2" s="53" t="str">
        <f>IF(OR('Regular 1'!$I6="",'Regular 1'!$I6="Not Approved",'Regular 1'!$H6="CAPPED OUT"),"",'Regular 1'!$C6)</f>
        <v/>
      </c>
      <c r="E2" s="55" t="str">
        <f>IF(OR('Regular 1'!$I6="",'Regular 1'!$I6="Not Approved",'Regular 1'!$H6="CAPPED OUT"),"",'Regular 1'!$I6)</f>
        <v/>
      </c>
      <c r="F2" s="55" t="str">
        <f>IF(OR('Regular 1'!$I6="",'Regular 1'!$I6="Not Approved",'Regular 1'!$K6&lt;&gt;"Yes",'Regular 1'!$H6="CAPPED OUT"),"",'Regular 1'!$K6)</f>
        <v/>
      </c>
      <c r="G2" s="55" t="str">
        <f>IF(OR('Regular 1'!$I6="",'Regular 1'!$I6="Not Approved",'Regular 1'!$H6="CAPPED OUT"),"",'Regular 1'!$G6)</f>
        <v/>
      </c>
      <c r="H2" s="56" t="str">
        <f>IF(OR('Regular 1'!$I6="",'Regular 1'!$I6="Not Approved",'Regular 1'!$H6="CAPPED OUT"),"",'Regular 1'!$H6)</f>
        <v/>
      </c>
      <c r="J2" s="141" t="s">
        <v>292</v>
      </c>
      <c r="K2" s="3" t="s">
        <v>13</v>
      </c>
      <c r="L2" s="169">
        <v>2500</v>
      </c>
      <c r="M2" s="167" t="str">
        <f>IF(SUMIFS('Regular 1'!H:H,'Regular 1'!I:I,J2)=0, "",SUMIFS('Regular 1'!H:H,'Regular 1'!I:I,J2))</f>
        <v/>
      </c>
    </row>
    <row r="3" spans="1:13" x14ac:dyDescent="0.2">
      <c r="A3" s="61" t="str">
        <f>IF(OR('Regular 1'!$I7="",'Regular 1'!$I7="Not Approved",'Regular 1'!$H7="CAPPED OUT"),"",Cover!$C$5)</f>
        <v/>
      </c>
      <c r="B3" s="61" t="str">
        <f>IF(OR('Regular 1'!$I7="",'Regular 1'!$I7="Not Approved",'Regular 1'!$H7="CAPPED OUT"),"","Regular 1")</f>
        <v/>
      </c>
      <c r="C3" s="53" t="str">
        <f>IF(OR('Regular 1'!$I7="",'Regular 1'!$I7="Not Approved",'Regular 1'!$B7="",'Regular 1'!$H7="CAPPED OUT"),"",'Regular 1'!$B7)</f>
        <v/>
      </c>
      <c r="D3" s="53" t="str">
        <f>IF(OR('Regular 1'!$I7="",'Regular 1'!$I7="Not Approved",'Regular 1'!$H7="CAPPED OUT"),"",'Regular 1'!$C7)</f>
        <v/>
      </c>
      <c r="E3" s="55" t="str">
        <f>IF(OR('Regular 1'!$I7="",'Regular 1'!$I7="Not Approved",'Regular 1'!$H7="CAPPED OUT"),"",'Regular 1'!$I7)</f>
        <v/>
      </c>
      <c r="F3" s="55" t="str">
        <f>IF(OR('Regular 1'!$I7="",'Regular 1'!$I7="Not Approved",'Regular 1'!$K7&lt;&gt;"Yes",'Regular 1'!$H7="CAPPED OUT"),"",'Regular 1'!$K7)</f>
        <v/>
      </c>
      <c r="G3" s="55" t="str">
        <f>IF(OR('Regular 1'!$I7="",'Regular 1'!$I7="Not Approved",'Regular 1'!$H7="CAPPED OUT"),"",'Regular 1'!$G7)</f>
        <v/>
      </c>
      <c r="H3" s="56" t="str">
        <f>IF(OR('Regular 1'!$I7="",'Regular 1'!$I7="Not Approved",'Regular 1'!$H7="CAPPED OUT"),"",'Regular 1'!$H7)</f>
        <v/>
      </c>
      <c r="J3" s="141" t="s">
        <v>27</v>
      </c>
      <c r="K3" s="3" t="s">
        <v>13</v>
      </c>
      <c r="L3" s="169">
        <v>750</v>
      </c>
      <c r="M3" s="167" t="str">
        <f>IF(SUMIFS('Regular 1'!H:H,'Regular 1'!I:I,J3)=0, "",SUMIFS('Regular 1'!H:H,'Regular 1'!I:I,J3))</f>
        <v/>
      </c>
    </row>
    <row r="4" spans="1:13" x14ac:dyDescent="0.2">
      <c r="A4" s="61" t="str">
        <f>IF(OR('Regular 1'!$I8="",'Regular 1'!$I8="Not Approved",'Regular 1'!$H8="CAPPED OUT"),"",Cover!$C$5)</f>
        <v/>
      </c>
      <c r="B4" s="61" t="str">
        <f>IF(OR('Regular 1'!$I8="",'Regular 1'!$I8="Not Approved",'Regular 1'!$H8="CAPPED OUT"),"","Regular 1")</f>
        <v/>
      </c>
      <c r="C4" s="53" t="str">
        <f>IF(OR('Regular 1'!$I8="",'Regular 1'!$I8="Not Approved",'Regular 1'!$B8="",'Regular 1'!$H8="CAPPED OUT"),"",'Regular 1'!$B8)</f>
        <v/>
      </c>
      <c r="D4" s="53" t="str">
        <f>IF(OR('Regular 1'!$I8="",'Regular 1'!$I8="Not Approved",'Regular 1'!$H8="CAPPED OUT"),"",'Regular 1'!$C8)</f>
        <v/>
      </c>
      <c r="E4" s="55" t="str">
        <f>IF(OR('Regular 1'!$I8="",'Regular 1'!$I8="Not Approved",'Regular 1'!$H8="CAPPED OUT"),"",'Regular 1'!$I8)</f>
        <v/>
      </c>
      <c r="F4" s="55" t="str">
        <f>IF(OR('Regular 1'!$I8="",'Regular 1'!$I8="Not Approved",'Regular 1'!$K8&lt;&gt;"Yes",'Regular 1'!$H8="CAPPED OUT"),"",'Regular 1'!$K8)</f>
        <v/>
      </c>
      <c r="G4" s="55" t="str">
        <f>IF(OR('Regular 1'!$I8="",'Regular 1'!$I8="Not Approved",'Regular 1'!$H8="CAPPED OUT"),"",'Regular 1'!$G8)</f>
        <v/>
      </c>
      <c r="H4" s="56" t="str">
        <f>IF(OR('Regular 1'!$I8="",'Regular 1'!$I8="Not Approved",'Regular 1'!$H8="CAPPED OUT"),"",'Regular 1'!$H8)</f>
        <v/>
      </c>
      <c r="J4" s="141" t="s">
        <v>28</v>
      </c>
      <c r="K4" s="3" t="s">
        <v>13</v>
      </c>
      <c r="L4" s="169">
        <v>3000</v>
      </c>
      <c r="M4" s="167" t="str">
        <f>IF(SUMIFS('Regular 1'!H:H,'Regular 1'!I:I,J4)=0, "",SUMIFS('Regular 1'!H:H,'Regular 1'!I:I,J4))</f>
        <v/>
      </c>
    </row>
    <row r="5" spans="1:13" x14ac:dyDescent="0.2">
      <c r="A5" s="61" t="str">
        <f>IF(OR('Regular 1'!$I9="",'Regular 1'!$I9="Not Approved",'Regular 1'!$H9="CAPPED OUT"),"",Cover!$C$5)</f>
        <v/>
      </c>
      <c r="B5" s="61" t="str">
        <f>IF(OR('Regular 1'!$I9="",'Regular 1'!$I9="Not Approved",'Regular 1'!$H9="CAPPED OUT"),"","Regular 1")</f>
        <v/>
      </c>
      <c r="C5" s="53" t="str">
        <f>IF(OR('Regular 1'!$I9="",'Regular 1'!$I9="Not Approved",'Regular 1'!$B9="",'Regular 1'!$H9="CAPPED OUT"),"",'Regular 1'!$B9)</f>
        <v/>
      </c>
      <c r="D5" s="53" t="str">
        <f>IF(OR('Regular 1'!$I9="",'Regular 1'!$I9="Not Approved",'Regular 1'!$H9="CAPPED OUT"),"",'Regular 1'!$C9)</f>
        <v/>
      </c>
      <c r="E5" s="55" t="str">
        <f>IF(OR('Regular 1'!$I9="",'Regular 1'!$I9="Not Approved",'Regular 1'!$H9="CAPPED OUT"),"",'Regular 1'!$I9)</f>
        <v/>
      </c>
      <c r="F5" s="55" t="str">
        <f>IF(OR('Regular 1'!$I9="",'Regular 1'!$I9="Not Approved",'Regular 1'!$K9&lt;&gt;"Yes",'Regular 1'!$H9="CAPPED OUT"),"",'Regular 1'!$K9)</f>
        <v/>
      </c>
      <c r="G5" s="55" t="str">
        <f>IF(OR('Regular 1'!$I9="",'Regular 1'!$I9="Not Approved",'Regular 1'!$H9="CAPPED OUT"),"",'Regular 1'!$G9)</f>
        <v/>
      </c>
      <c r="H5" s="56" t="str">
        <f>IF(OR('Regular 1'!$I9="",'Regular 1'!$I9="Not Approved",'Regular 1'!$H9="CAPPED OUT"),"",'Regular 1'!$H9)</f>
        <v/>
      </c>
      <c r="J5" s="141" t="s">
        <v>245</v>
      </c>
      <c r="K5" s="3" t="s">
        <v>13</v>
      </c>
      <c r="L5" s="169">
        <v>2500</v>
      </c>
      <c r="M5" s="167" t="str">
        <f>IF(SUMIFS('Regular 1'!H:H,'Regular 1'!I:I,J5)=0, "",SUMIFS('Regular 1'!H:H,'Regular 1'!I:I,J5))</f>
        <v/>
      </c>
    </row>
    <row r="6" spans="1:13" x14ac:dyDescent="0.2">
      <c r="A6" s="61" t="str">
        <f>IF(OR('Regular 1'!$I10="",'Regular 1'!$I10="Not Approved",'Regular 1'!$H10="CAPPED OUT"),"",Cover!$C$5)</f>
        <v/>
      </c>
      <c r="B6" s="61" t="str">
        <f>IF(OR('Regular 1'!$I10="",'Regular 1'!$I10="Not Approved",'Regular 1'!$H10="CAPPED OUT"),"","Regular 1")</f>
        <v/>
      </c>
      <c r="C6" s="53" t="str">
        <f>IF(OR('Regular 1'!$I10="",'Regular 1'!$I10="Not Approved",'Regular 1'!$B10="",'Regular 1'!$H10="CAPPED OUT"),"",'Regular 1'!$B10)</f>
        <v/>
      </c>
      <c r="D6" s="53" t="str">
        <f>IF(OR('Regular 1'!$I10="",'Regular 1'!$I10="Not Approved",'Regular 1'!$H10="CAPPED OUT"),"",'Regular 1'!$C10)</f>
        <v/>
      </c>
      <c r="E6" s="55" t="str">
        <f>IF(OR('Regular 1'!$I10="",'Regular 1'!$I10="Not Approved",'Regular 1'!$H10="CAPPED OUT"),"",'Regular 1'!$I10)</f>
        <v/>
      </c>
      <c r="F6" s="55" t="str">
        <f>IF(OR('Regular 1'!$I10="",'Regular 1'!$I10="Not Approved",'Regular 1'!$K10&lt;&gt;"Yes",'Regular 1'!$H10="CAPPED OUT"),"",'Regular 1'!$K10)</f>
        <v/>
      </c>
      <c r="G6" s="55" t="str">
        <f>IF(OR('Regular 1'!$I10="",'Regular 1'!$I10="Not Approved",'Regular 1'!$H10="CAPPED OUT"),"",'Regular 1'!$G10)</f>
        <v/>
      </c>
      <c r="H6" s="56" t="str">
        <f>IF(OR('Regular 1'!$I10="",'Regular 1'!$I10="Not Approved",'Regular 1'!$H10="CAPPED OUT"),"",'Regular 1'!$H10)</f>
        <v/>
      </c>
      <c r="J6" s="141" t="s">
        <v>29</v>
      </c>
      <c r="K6" s="3" t="s">
        <v>13</v>
      </c>
      <c r="L6" s="169">
        <v>800</v>
      </c>
      <c r="M6" s="167" t="str">
        <f>IF(SUMIFS('Regular 1'!H:H,'Regular 1'!I:I,J6)=0, "",SUMIFS('Regular 1'!H:H,'Regular 1'!I:I,J6))</f>
        <v/>
      </c>
    </row>
    <row r="7" spans="1:13" x14ac:dyDescent="0.2">
      <c r="A7" s="61" t="str">
        <f>IF(OR('Regular 1'!$I11="",'Regular 1'!$I11="Not Approved",'Regular 1'!$H11="CAPPED OUT"),"",Cover!$C$5)</f>
        <v/>
      </c>
      <c r="B7" s="61" t="str">
        <f>IF(OR('Regular 1'!$I11="",'Regular 1'!$I11="Not Approved",'Regular 1'!$H11="CAPPED OUT"),"","Regular 1")</f>
        <v/>
      </c>
      <c r="C7" s="53" t="str">
        <f>IF(OR('Regular 1'!$I11="",'Regular 1'!$I11="Not Approved",'Regular 1'!$B11="",'Regular 1'!$H11="CAPPED OUT"),"",'Regular 1'!$B11)</f>
        <v/>
      </c>
      <c r="D7" s="53" t="str">
        <f>IF(OR('Regular 1'!$I11="",'Regular 1'!$I11="Not Approved",'Regular 1'!$H11="CAPPED OUT"),"",'Regular 1'!$C11)</f>
        <v/>
      </c>
      <c r="E7" s="55" t="str">
        <f>IF(OR('Regular 1'!$I11="",'Regular 1'!$I11="Not Approved",'Regular 1'!$H11="CAPPED OUT"),"",'Regular 1'!$I11)</f>
        <v/>
      </c>
      <c r="F7" s="55" t="str">
        <f>IF(OR('Regular 1'!$I11="",'Regular 1'!$I11="Not Approved",'Regular 1'!$K11&lt;&gt;"Yes",'Regular 1'!$H11="CAPPED OUT"),"",'Regular 1'!$K11)</f>
        <v/>
      </c>
      <c r="G7" s="55" t="str">
        <f>IF(OR('Regular 1'!$I11="",'Regular 1'!$I11="Not Approved",'Regular 1'!$H11="CAPPED OUT"),"",'Regular 1'!$G11)</f>
        <v/>
      </c>
      <c r="H7" s="56" t="str">
        <f>IF(OR('Regular 1'!$I11="",'Regular 1'!$I11="Not Approved",'Regular 1'!$H11="CAPPED OUT"),"",'Regular 1'!$H11)</f>
        <v/>
      </c>
      <c r="J7" s="141" t="s">
        <v>26</v>
      </c>
      <c r="K7" s="3" t="s">
        <v>13</v>
      </c>
      <c r="L7" s="169">
        <v>3000</v>
      </c>
      <c r="M7" s="167" t="str">
        <f>IF(SUMIFS('Regular 1'!H:H,'Regular 1'!I:I,J7)=0, "",SUMIFS('Regular 1'!H:H,'Regular 1'!I:I,J7))</f>
        <v/>
      </c>
    </row>
    <row r="8" spans="1:13" x14ac:dyDescent="0.2">
      <c r="A8" s="61" t="str">
        <f>IF(OR('Regular 1'!$I12="",'Regular 1'!$I12="Not Approved",'Regular 1'!$H12="CAPPED OUT"),"",Cover!$C$5)</f>
        <v/>
      </c>
      <c r="B8" s="61" t="str">
        <f>IF(OR('Regular 1'!$I12="",'Regular 1'!$I12="Not Approved",'Regular 1'!$H12="CAPPED OUT"),"","Regular 1")</f>
        <v/>
      </c>
      <c r="C8" s="53" t="str">
        <f>IF(OR('Regular 1'!$I12="",'Regular 1'!$I12="Not Approved",'Regular 1'!$B12="",'Regular 1'!$H12="CAPPED OUT"),"",'Regular 1'!$B12)</f>
        <v/>
      </c>
      <c r="D8" s="53" t="str">
        <f>IF(OR('Regular 1'!$I12="",'Regular 1'!$I12="Not Approved",'Regular 1'!$H12="CAPPED OUT"),"",'Regular 1'!$C12)</f>
        <v/>
      </c>
      <c r="E8" s="55" t="str">
        <f>IF(OR('Regular 1'!$I12="",'Regular 1'!$I12="Not Approved",'Regular 1'!$H12="CAPPED OUT"),"",'Regular 1'!$I12)</f>
        <v/>
      </c>
      <c r="F8" s="55" t="str">
        <f>IF(OR('Regular 1'!$I12="",'Regular 1'!$I12="Not Approved",'Regular 1'!$K12&lt;&gt;"Yes",'Regular 1'!$H12="CAPPED OUT"),"",'Regular 1'!$K12)</f>
        <v/>
      </c>
      <c r="G8" s="55" t="str">
        <f>IF(OR('Regular 1'!$I12="",'Regular 1'!$I12="Not Approved",'Regular 1'!$H12="CAPPED OUT"),"",'Regular 1'!$G12)</f>
        <v/>
      </c>
      <c r="H8" s="56" t="str">
        <f>IF(OR('Regular 1'!$I12="",'Regular 1'!$I12="Not Approved",'Regular 1'!$H12="CAPPED OUT"),"",'Regular 1'!$H12)</f>
        <v/>
      </c>
      <c r="J8" s="141" t="s">
        <v>276</v>
      </c>
      <c r="K8" s="3" t="s">
        <v>13</v>
      </c>
      <c r="L8" s="169">
        <v>6000</v>
      </c>
      <c r="M8" s="167" t="str">
        <f>IF(SUMIFS('Regular 1'!H:H,'Regular 1'!I:I,J8)=0, "",SUMIFS('Regular 1'!H:H,'Regular 1'!I:I,J8))</f>
        <v/>
      </c>
    </row>
    <row r="9" spans="1:13" x14ac:dyDescent="0.2">
      <c r="A9" s="61" t="str">
        <f>IF(OR('Regular 1'!$I13="",'Regular 1'!$I13="Not Approved",'Regular 1'!$H13="CAPPED OUT"),"",Cover!$C$5)</f>
        <v/>
      </c>
      <c r="B9" s="61" t="str">
        <f>IF(OR('Regular 1'!$I13="",'Regular 1'!$I13="Not Approved",'Regular 1'!$H13="CAPPED OUT"),"","Regular 1")</f>
        <v/>
      </c>
      <c r="C9" s="53" t="str">
        <f>IF(OR('Regular 1'!$I13="",'Regular 1'!$I13="Not Approved",'Regular 1'!$B13="",'Regular 1'!$H13="CAPPED OUT"),"",'Regular 1'!$B13)</f>
        <v/>
      </c>
      <c r="D9" s="53" t="str">
        <f>IF(OR('Regular 1'!$I13="",'Regular 1'!$I13="Not Approved",'Regular 1'!$H13="CAPPED OUT"),"",'Regular 1'!$C13)</f>
        <v/>
      </c>
      <c r="E9" s="55" t="str">
        <f>IF(OR('Regular 1'!$I13="",'Regular 1'!$I13="Not Approved",'Regular 1'!$H13="CAPPED OUT"),"",'Regular 1'!$I13)</f>
        <v/>
      </c>
      <c r="F9" s="55" t="str">
        <f>IF(OR('Regular 1'!$I13="",'Regular 1'!$I13="Not Approved",'Regular 1'!$K13&lt;&gt;"Yes",'Regular 1'!$H13="CAPPED OUT"),"",'Regular 1'!$K13)</f>
        <v/>
      </c>
      <c r="G9" s="55" t="str">
        <f>IF(OR('Regular 1'!$I13="",'Regular 1'!$I13="Not Approved",'Regular 1'!$H13="CAPPED OUT"),"",'Regular 1'!$G13)</f>
        <v/>
      </c>
      <c r="H9" s="56" t="str">
        <f>IF(OR('Regular 1'!$I13="",'Regular 1'!$I13="Not Approved",'Regular 1'!$H13="CAPPED OUT"),"",'Regular 1'!$H13)</f>
        <v/>
      </c>
      <c r="J9" s="141" t="s">
        <v>30</v>
      </c>
      <c r="K9" s="3" t="s">
        <v>13</v>
      </c>
      <c r="L9" s="169">
        <v>5000</v>
      </c>
      <c r="M9" s="167" t="str">
        <f>IF(SUMIFS('Regular 1'!H:H,'Regular 1'!I:I,J9)=0, "",SUMIFS('Regular 1'!H:H,'Regular 1'!I:I,J9))</f>
        <v/>
      </c>
    </row>
    <row r="10" spans="1:13" x14ac:dyDescent="0.2">
      <c r="A10" s="61" t="str">
        <f>IF(OR('Regular 1'!$I14="",'Regular 1'!$I14="Not Approved",'Regular 1'!$H14="CAPPED OUT"),"",Cover!$C$5)</f>
        <v/>
      </c>
      <c r="B10" s="61" t="str">
        <f>IF(OR('Regular 1'!$I14="",'Regular 1'!$I14="Not Approved",'Regular 1'!$H14="CAPPED OUT"),"","Regular 1")</f>
        <v/>
      </c>
      <c r="C10" s="53" t="str">
        <f>IF(OR('Regular 1'!$I14="",'Regular 1'!$I14="Not Approved",'Regular 1'!$B14="",'Regular 1'!$H14="CAPPED OUT"),"",'Regular 1'!$B14)</f>
        <v/>
      </c>
      <c r="D10" s="53" t="str">
        <f>IF(OR('Regular 1'!$I14="",'Regular 1'!$I14="Not Approved",'Regular 1'!$H14="CAPPED OUT"),"",'Regular 1'!$C14)</f>
        <v/>
      </c>
      <c r="E10" s="55" t="str">
        <f>IF(OR('Regular 1'!$I14="",'Regular 1'!$I14="Not Approved",'Regular 1'!$H14="CAPPED OUT"),"",'Regular 1'!$I14)</f>
        <v/>
      </c>
      <c r="F10" s="55" t="str">
        <f>IF(OR('Regular 1'!$I14="",'Regular 1'!$I14="Not Approved",'Regular 1'!$K14&lt;&gt;"Yes",'Regular 1'!$H14="CAPPED OUT"),"",'Regular 1'!$K14)</f>
        <v/>
      </c>
      <c r="G10" s="55" t="str">
        <f>IF(OR('Regular 1'!$I14="",'Regular 1'!$I14="Not Approved",'Regular 1'!$H14="CAPPED OUT"),"",'Regular 1'!$G14)</f>
        <v/>
      </c>
      <c r="H10" s="56" t="str">
        <f>IF(OR('Regular 1'!$I14="",'Regular 1'!$I14="Not Approved",'Regular 1'!$H14="CAPPED OUT"),"",'Regular 1'!$H14)</f>
        <v/>
      </c>
      <c r="J10" s="141" t="s">
        <v>35</v>
      </c>
      <c r="K10" s="3" t="s">
        <v>13</v>
      </c>
      <c r="L10" s="169">
        <v>750</v>
      </c>
      <c r="M10" s="167" t="str">
        <f>IF(SUMIFS('Regular 1'!H:H,'Regular 1'!I:I,J10)=0, "",SUMIFS('Regular 1'!H:H,'Regular 1'!I:I,J10))</f>
        <v/>
      </c>
    </row>
    <row r="11" spans="1:13" x14ac:dyDescent="0.2">
      <c r="A11" s="61" t="str">
        <f>IF(OR('Regular 1'!$I15="",'Regular 1'!$I15="Not Approved",'Regular 1'!$H15="CAPPED OUT"),"",Cover!$C$5)</f>
        <v/>
      </c>
      <c r="B11" s="61" t="str">
        <f>IF(OR('Regular 1'!$I15="",'Regular 1'!$I15="Not Approved",'Regular 1'!$H15="CAPPED OUT"),"","Regular 1")</f>
        <v/>
      </c>
      <c r="C11" s="53" t="str">
        <f>IF(OR('Regular 1'!$I15="",'Regular 1'!$I15="Not Approved",'Regular 1'!$B15="",'Regular 1'!$H15="CAPPED OUT"),"",'Regular 1'!$B15)</f>
        <v/>
      </c>
      <c r="D11" s="53" t="str">
        <f>IF(OR('Regular 1'!$I15="",'Regular 1'!$I15="Not Approved",'Regular 1'!$H15="CAPPED OUT"),"",'Regular 1'!$C15)</f>
        <v/>
      </c>
      <c r="E11" s="55" t="str">
        <f>IF(OR('Regular 1'!$I15="",'Regular 1'!$I15="Not Approved",'Regular 1'!$H15="CAPPED OUT"),"",'Regular 1'!$I15)</f>
        <v/>
      </c>
      <c r="F11" s="55" t="str">
        <f>IF(OR('Regular 1'!$I15="",'Regular 1'!$I15="Not Approved",'Regular 1'!$K15&lt;&gt;"Yes",'Regular 1'!$H15="CAPPED OUT"),"",'Regular 1'!$K15)</f>
        <v/>
      </c>
      <c r="G11" s="55" t="str">
        <f>IF(OR('Regular 1'!$I15="",'Regular 1'!$I15="Not Approved",'Regular 1'!$H15="CAPPED OUT"),"",'Regular 1'!$G15)</f>
        <v/>
      </c>
      <c r="H11" s="56" t="str">
        <f>IF(OR('Regular 1'!$I15="",'Regular 1'!$I15="Not Approved",'Regular 1'!$H15="CAPPED OUT"),"",'Regular 1'!$H15)</f>
        <v/>
      </c>
      <c r="J11" s="141" t="s">
        <v>25</v>
      </c>
      <c r="K11" s="3" t="s">
        <v>13</v>
      </c>
      <c r="L11" s="169">
        <v>0</v>
      </c>
      <c r="M11" s="167" t="str">
        <f>IF(SUMIFS('Regular 1'!H:H,'Regular 1'!I:I,J11)=0, "",SUMIFS('Regular 1'!H:H,'Regular 1'!I:I,J11))</f>
        <v/>
      </c>
    </row>
    <row r="12" spans="1:13" x14ac:dyDescent="0.2">
      <c r="A12" s="61" t="str">
        <f>IF(OR('Regular 1'!$I16="",'Regular 1'!$I16="Not Approved",'Regular 1'!$H16="CAPPED OUT"),"",Cover!$C$5)</f>
        <v/>
      </c>
      <c r="B12" s="61" t="str">
        <f>IF(OR('Regular 1'!$I16="",'Regular 1'!$I16="Not Approved",'Regular 1'!$H16="CAPPED OUT"),"","Regular 1")</f>
        <v/>
      </c>
      <c r="C12" s="53" t="str">
        <f>IF(OR('Regular 1'!$I16="",'Regular 1'!$I16="Not Approved",'Regular 1'!$B16="",'Regular 1'!$H16="CAPPED OUT"),"",'Regular 1'!$B16)</f>
        <v/>
      </c>
      <c r="D12" s="53" t="str">
        <f>IF(OR('Regular 1'!$I16="",'Regular 1'!$I16="Not Approved",'Regular 1'!$H16="CAPPED OUT"),"",'Regular 1'!$C16)</f>
        <v/>
      </c>
      <c r="E12" s="55" t="str">
        <f>IF(OR('Regular 1'!$I16="",'Regular 1'!$I16="Not Approved",'Regular 1'!$H16="CAPPED OUT"),"",'Regular 1'!$I16)</f>
        <v/>
      </c>
      <c r="F12" s="55" t="str">
        <f>IF(OR('Regular 1'!$I16="",'Regular 1'!$I16="Not Approved",'Regular 1'!$K16&lt;&gt;"Yes",'Regular 1'!$H16="CAPPED OUT"),"",'Regular 1'!$K16)</f>
        <v/>
      </c>
      <c r="G12" s="55" t="str">
        <f>IF(OR('Regular 1'!$I16="",'Regular 1'!$I16="Not Approved",'Regular 1'!$H16="CAPPED OUT"),"",'Regular 1'!$G16)</f>
        <v/>
      </c>
      <c r="H12" s="56" t="str">
        <f>IF(OR('Regular 1'!$I16="",'Regular 1'!$I16="Not Approved",'Regular 1'!$H16="CAPPED OUT"),"",'Regular 1'!$H16)</f>
        <v/>
      </c>
      <c r="J12" s="141" t="s">
        <v>640</v>
      </c>
      <c r="K12" s="55" t="s">
        <v>13</v>
      </c>
      <c r="L12" s="169">
        <v>1000</v>
      </c>
      <c r="M12" s="167" t="str">
        <f>IF(SUMIFS('Regular 1'!H:H,'Regular 1'!I:I,J12)=0, "",SUMIFS('Regular 1'!H:H,'Regular 1'!I:I,J12))</f>
        <v/>
      </c>
    </row>
    <row r="13" spans="1:13" x14ac:dyDescent="0.2">
      <c r="A13" s="61" t="str">
        <f>IF(OR('Regular 1'!$I17="",'Regular 1'!$I17="Not Approved",'Regular 1'!$H17="CAPPED OUT"),"",Cover!$C$5)</f>
        <v/>
      </c>
      <c r="B13" s="61" t="str">
        <f>IF(OR('Regular 1'!$I17="",'Regular 1'!$I17="Not Approved",'Regular 1'!$H17="CAPPED OUT"),"","Regular 1")</f>
        <v/>
      </c>
      <c r="C13" s="53" t="str">
        <f>IF(OR('Regular 1'!$I17="",'Regular 1'!$I17="Not Approved",'Regular 1'!$B17="",'Regular 1'!$H17="CAPPED OUT"),"",'Regular 1'!$B17)</f>
        <v/>
      </c>
      <c r="D13" s="53" t="str">
        <f>IF(OR('Regular 1'!$I17="",'Regular 1'!$I17="Not Approved",'Regular 1'!$H17="CAPPED OUT"),"",'Regular 1'!$C17)</f>
        <v/>
      </c>
      <c r="E13" s="55" t="str">
        <f>IF(OR('Regular 1'!$I17="",'Regular 1'!$I17="Not Approved",'Regular 1'!$H17="CAPPED OUT"),"",'Regular 1'!$I17)</f>
        <v/>
      </c>
      <c r="F13" s="55" t="str">
        <f>IF(OR('Regular 1'!$I17="",'Regular 1'!$I17="Not Approved",'Regular 1'!$K17&lt;&gt;"Yes",'Regular 1'!$H17="CAPPED OUT"),"",'Regular 1'!$K17)</f>
        <v/>
      </c>
      <c r="G13" s="55" t="str">
        <f>IF(OR('Regular 1'!$I17="",'Regular 1'!$I17="Not Approved",'Regular 1'!$H17="CAPPED OUT"),"",'Regular 1'!$G17)</f>
        <v/>
      </c>
      <c r="H13" s="56" t="str">
        <f>IF(OR('Regular 1'!$I17="",'Regular 1'!$I17="Not Approved",'Regular 1'!$H17="CAPPED OUT"),"",'Regular 1'!$H17)</f>
        <v/>
      </c>
      <c r="J13" s="141" t="s">
        <v>31</v>
      </c>
      <c r="K13" s="3" t="s">
        <v>13</v>
      </c>
      <c r="L13" s="169">
        <v>200</v>
      </c>
      <c r="M13" s="167" t="str">
        <f>IF(SUMIFS('Regular 1'!H:H,'Regular 1'!I:I,J13)=0, "",SUMIFS('Regular 1'!H:H,'Regular 1'!I:I,J13))</f>
        <v/>
      </c>
    </row>
    <row r="14" spans="1:13" x14ac:dyDescent="0.2">
      <c r="A14" s="61" t="str">
        <f>IF(OR('Regular 1'!$I18="",'Regular 1'!$I18="Not Approved",'Regular 1'!$H18="CAPPED OUT"),"",Cover!$C$5)</f>
        <v/>
      </c>
      <c r="B14" s="61" t="str">
        <f>IF(OR('Regular 1'!$I18="",'Regular 1'!$I18="Not Approved",'Regular 1'!$H18="CAPPED OUT"),"","Regular 1")</f>
        <v/>
      </c>
      <c r="C14" s="53" t="str">
        <f>IF(OR('Regular 1'!$I18="",'Regular 1'!$I18="Not Approved",'Regular 1'!$B18="",'Regular 1'!$H18="CAPPED OUT"),"",'Regular 1'!$B18)</f>
        <v/>
      </c>
      <c r="D14" s="53" t="str">
        <f>IF(OR('Regular 1'!$I18="",'Regular 1'!$I18="Not Approved",'Regular 1'!$H18="CAPPED OUT"),"",'Regular 1'!$C18)</f>
        <v/>
      </c>
      <c r="E14" s="55" t="str">
        <f>IF(OR('Regular 1'!$I18="",'Regular 1'!$I18="Not Approved",'Regular 1'!$H18="CAPPED OUT"),"",'Regular 1'!$I18)</f>
        <v/>
      </c>
      <c r="F14" s="55" t="str">
        <f>IF(OR('Regular 1'!$I18="",'Regular 1'!$I18="Not Approved",'Regular 1'!$K18&lt;&gt;"Yes",'Regular 1'!$H18="CAPPED OUT"),"",'Regular 1'!$K18)</f>
        <v/>
      </c>
      <c r="G14" s="55" t="str">
        <f>IF(OR('Regular 1'!$I18="",'Regular 1'!$I18="Not Approved",'Regular 1'!$H18="CAPPED OUT"),"",'Regular 1'!$G18)</f>
        <v/>
      </c>
      <c r="H14" s="56" t="str">
        <f>IF(OR('Regular 1'!$I18="",'Regular 1'!$I18="Not Approved",'Regular 1'!$H18="CAPPED OUT"),"",'Regular 1'!$H18)</f>
        <v/>
      </c>
      <c r="J14" s="141" t="s">
        <v>7</v>
      </c>
      <c r="K14" s="3"/>
      <c r="L14" s="170">
        <v>10000000</v>
      </c>
      <c r="M14" s="167" t="str">
        <f>IF(SUMIFS('Regular 1'!H:H,'Regular 1'!I:I,J14)=0, "",SUMIFS('Regular 1'!H:H,'Regular 1'!I:I,J14))</f>
        <v/>
      </c>
    </row>
    <row r="15" spans="1:13" x14ac:dyDescent="0.2">
      <c r="A15" s="61" t="str">
        <f>IF(OR('Regular 1'!$I19="",'Regular 1'!$I19="Not Approved",'Regular 1'!$H19="CAPPED OUT"),"",Cover!$C$5)</f>
        <v/>
      </c>
      <c r="B15" s="61" t="str">
        <f>IF(OR('Regular 1'!$I19="",'Regular 1'!$I19="Not Approved",'Regular 1'!$H19="CAPPED OUT"),"","Regular 1")</f>
        <v/>
      </c>
      <c r="C15" s="53" t="str">
        <f>IF(OR('Regular 1'!$I19="",'Regular 1'!$I19="Not Approved",'Regular 1'!$B19="",'Regular 1'!$H19="CAPPED OUT"),"",'Regular 1'!$B19)</f>
        <v/>
      </c>
      <c r="D15" s="53" t="str">
        <f>IF(OR('Regular 1'!$I19="",'Regular 1'!$I19="Not Approved",'Regular 1'!$H19="CAPPED OUT"),"",'Regular 1'!$C19)</f>
        <v/>
      </c>
      <c r="E15" s="55" t="str">
        <f>IF(OR('Regular 1'!$I19="",'Regular 1'!$I19="Not Approved",'Regular 1'!$H19="CAPPED OUT"),"",'Regular 1'!$I19)</f>
        <v/>
      </c>
      <c r="F15" s="55" t="str">
        <f>IF(OR('Regular 1'!$I19="",'Regular 1'!$I19="Not Approved",'Regular 1'!$K19&lt;&gt;"Yes",'Regular 1'!$H19="CAPPED OUT"),"",'Regular 1'!$K19)</f>
        <v/>
      </c>
      <c r="G15" s="55" t="str">
        <f>IF(OR('Regular 1'!$I19="",'Regular 1'!$I19="Not Approved",'Regular 1'!$H19="CAPPED OUT"),"",'Regular 1'!$G19)</f>
        <v/>
      </c>
      <c r="H15" s="56" t="str">
        <f>IF(OR('Regular 1'!$I19="",'Regular 1'!$I19="Not Approved",'Regular 1'!$H19="CAPPED OUT"),"",'Regular 1'!$H19)</f>
        <v/>
      </c>
      <c r="J15" s="141" t="s">
        <v>32</v>
      </c>
      <c r="K15" s="3" t="s">
        <v>13</v>
      </c>
      <c r="L15" s="169">
        <v>30000</v>
      </c>
      <c r="M15" s="167" t="str">
        <f>IF(SUMIFS('Regular 1'!H:H,'Regular 1'!I:I,J15)=0, "",SUMIFS('Regular 1'!H:H,'Regular 1'!I:I,J15))</f>
        <v/>
      </c>
    </row>
    <row r="16" spans="1:13" x14ac:dyDescent="0.2">
      <c r="A16" s="61" t="str">
        <f>IF(OR('Regular 1'!$I20="",'Regular 1'!$I20="Not Approved",'Regular 1'!$H20="CAPPED OUT"),"",Cover!$C$5)</f>
        <v/>
      </c>
      <c r="B16" s="61" t="str">
        <f>IF(OR('Regular 1'!$I20="",'Regular 1'!$I20="Not Approved",'Regular 1'!$H20="CAPPED OUT"),"","Regular 1")</f>
        <v/>
      </c>
      <c r="C16" s="53" t="str">
        <f>IF(OR('Regular 1'!$I20="",'Regular 1'!$I20="Not Approved",'Regular 1'!$B20="",'Regular 1'!$H20="CAPPED OUT"),"",'Regular 1'!$B20)</f>
        <v/>
      </c>
      <c r="D16" s="53" t="str">
        <f>IF(OR('Regular 1'!$I20="",'Regular 1'!$I20="Not Approved",'Regular 1'!$H20="CAPPED OUT"),"",'Regular 1'!$C20)</f>
        <v/>
      </c>
      <c r="E16" s="55" t="str">
        <f>IF(OR('Regular 1'!$I20="",'Regular 1'!$I20="Not Approved",'Regular 1'!$H20="CAPPED OUT"),"",'Regular 1'!$I20)</f>
        <v/>
      </c>
      <c r="F16" s="55" t="str">
        <f>IF(OR('Regular 1'!$I20="",'Regular 1'!$I20="Not Approved",'Regular 1'!$K20&lt;&gt;"Yes",'Regular 1'!$H20="CAPPED OUT"),"",'Regular 1'!$K20)</f>
        <v/>
      </c>
      <c r="G16" s="55" t="str">
        <f>IF(OR('Regular 1'!$I20="",'Regular 1'!$I20="Not Approved",'Regular 1'!$H20="CAPPED OUT"),"",'Regular 1'!$G20)</f>
        <v/>
      </c>
      <c r="H16" s="56" t="str">
        <f>IF(OR('Regular 1'!$I20="",'Regular 1'!$I20="Not Approved",'Regular 1'!$H20="CAPPED OUT"),"",'Regular 1'!$H20)</f>
        <v/>
      </c>
      <c r="J16" s="141" t="s">
        <v>641</v>
      </c>
      <c r="K16" s="3" t="s">
        <v>13</v>
      </c>
      <c r="L16" s="169">
        <v>10000</v>
      </c>
      <c r="M16" s="167" t="str">
        <f>IF(SUMIFS('Regular 1'!H:H,'Regular 1'!I:I,J16)=0, "",SUMIFS('Regular 1'!H:H,'Regular 1'!I:I,J16))</f>
        <v/>
      </c>
    </row>
    <row r="17" spans="1:14" x14ac:dyDescent="0.2">
      <c r="A17" s="61" t="str">
        <f>IF(OR('Regular 1'!$I21="",'Regular 1'!$I21="Not Approved",'Regular 1'!$H21="CAPPED OUT"),"",Cover!$C$5)</f>
        <v/>
      </c>
      <c r="B17" s="61" t="str">
        <f>IF(OR('Regular 1'!$I21="",'Regular 1'!$I21="Not Approved",'Regular 1'!$H21="CAPPED OUT"),"","Regular 1")</f>
        <v/>
      </c>
      <c r="C17" s="53" t="str">
        <f>IF(OR('Regular 1'!$I21="",'Regular 1'!$I21="Not Approved",'Regular 1'!$B21="",'Regular 1'!$H21="CAPPED OUT"),"",'Regular 1'!$B21)</f>
        <v/>
      </c>
      <c r="D17" s="53" t="str">
        <f>IF(OR('Regular 1'!$I21="",'Regular 1'!$I21="Not Approved",'Regular 1'!$H21="CAPPED OUT"),"",'Regular 1'!$C21)</f>
        <v/>
      </c>
      <c r="E17" s="55" t="str">
        <f>IF(OR('Regular 1'!$I21="",'Regular 1'!$I21="Not Approved",'Regular 1'!$H21="CAPPED OUT"),"",'Regular 1'!$I21)</f>
        <v/>
      </c>
      <c r="F17" s="55" t="str">
        <f>IF(OR('Regular 1'!$I21="",'Regular 1'!$I21="Not Approved",'Regular 1'!$K21&lt;&gt;"Yes",'Regular 1'!$H21="CAPPED OUT"),"",'Regular 1'!$K21)</f>
        <v/>
      </c>
      <c r="G17" s="55" t="str">
        <f>IF(OR('Regular 1'!$I21="",'Regular 1'!$I21="Not Approved",'Regular 1'!$H21="CAPPED OUT"),"",'Regular 1'!$G21)</f>
        <v/>
      </c>
      <c r="H17" s="56" t="str">
        <f>IF(OR('Regular 1'!$I21="",'Regular 1'!$I21="Not Approved",'Regular 1'!$H21="CAPPED OUT"),"",'Regular 1'!$H21)</f>
        <v/>
      </c>
      <c r="J17" s="141" t="s">
        <v>33</v>
      </c>
      <c r="K17" s="3" t="s">
        <v>13</v>
      </c>
      <c r="L17" s="169">
        <v>1050</v>
      </c>
      <c r="M17" s="167" t="str">
        <f>IF(SUMIFS('Regular 1'!H:H,'Regular 1'!I:I,J17)=0, "",SUMIFS('Regular 1'!H:H,'Regular 1'!I:I,J17))</f>
        <v/>
      </c>
    </row>
    <row r="18" spans="1:14" x14ac:dyDescent="0.2">
      <c r="A18" s="61" t="str">
        <f>IF(OR('Regular 1'!$I22="",'Regular 1'!$I22="Not Approved",'Regular 1'!$H22="CAPPED OUT"),"",Cover!$C$5)</f>
        <v/>
      </c>
      <c r="B18" s="61" t="str">
        <f>IF(OR('Regular 1'!$I22="",'Regular 1'!$I22="Not Approved",'Regular 1'!$H22="CAPPED OUT"),"","Regular 1")</f>
        <v/>
      </c>
      <c r="C18" s="53" t="str">
        <f>IF(OR('Regular 1'!$I22="",'Regular 1'!$I22="Not Approved",'Regular 1'!$B22="",'Regular 1'!$H22="CAPPED OUT"),"",'Regular 1'!$B22)</f>
        <v/>
      </c>
      <c r="D18" s="53" t="str">
        <f>IF(OR('Regular 1'!$I22="",'Regular 1'!$I22="Not Approved",'Regular 1'!$H22="CAPPED OUT"),"",'Regular 1'!$C22)</f>
        <v/>
      </c>
      <c r="E18" s="55" t="str">
        <f>IF(OR('Regular 1'!$I22="",'Regular 1'!$I22="Not Approved",'Regular 1'!$H22="CAPPED OUT"),"",'Regular 1'!$I22)</f>
        <v/>
      </c>
      <c r="F18" s="55" t="str">
        <f>IF(OR('Regular 1'!$I22="",'Regular 1'!$I22="Not Approved",'Regular 1'!$K22&lt;&gt;"Yes",'Regular 1'!$H22="CAPPED OUT"),"",'Regular 1'!$K22)</f>
        <v/>
      </c>
      <c r="G18" s="55" t="str">
        <f>IF(OR('Regular 1'!$I22="",'Regular 1'!$I22="Not Approved",'Regular 1'!$H22="CAPPED OUT"),"",'Regular 1'!$G22)</f>
        <v/>
      </c>
      <c r="H18" s="56" t="str">
        <f>IF(OR('Regular 1'!$I22="",'Regular 1'!$I22="Not Approved",'Regular 1'!$H22="CAPPED OUT"),"",'Regular 1'!$H22)</f>
        <v/>
      </c>
      <c r="J18" s="141" t="s">
        <v>34</v>
      </c>
      <c r="K18" s="3"/>
      <c r="L18" s="170">
        <v>10000000</v>
      </c>
      <c r="M18" s="167" t="str">
        <f>IF(SUMIFS('Regular 1'!H:H,'Regular 1'!I:I,J18)=0, "",SUMIFS('Regular 1'!H:H,'Regular 1'!I:I,J18))</f>
        <v/>
      </c>
    </row>
    <row r="19" spans="1:14" x14ac:dyDescent="0.2">
      <c r="A19" s="61" t="str">
        <f>IF(OR('Regular 1'!$I23="",'Regular 1'!$I23="Not Approved",'Regular 1'!$H23="CAPPED OUT"),"",Cover!$C$5)</f>
        <v/>
      </c>
      <c r="B19" s="61" t="str">
        <f>IF(OR('Regular 1'!$I23="",'Regular 1'!$I23="Not Approved",'Regular 1'!$H23="CAPPED OUT"),"","Regular 1")</f>
        <v/>
      </c>
      <c r="C19" s="53" t="str">
        <f>IF(OR('Regular 1'!$I23="",'Regular 1'!$I23="Not Approved",'Regular 1'!$B23="",'Regular 1'!$H23="CAPPED OUT"),"",'Regular 1'!$B23)</f>
        <v/>
      </c>
      <c r="D19" s="53" t="str">
        <f>IF(OR('Regular 1'!$I23="",'Regular 1'!$I23="Not Approved",'Regular 1'!$H23="CAPPED OUT"),"",'Regular 1'!$C23)</f>
        <v/>
      </c>
      <c r="E19" s="55" t="str">
        <f>IF(OR('Regular 1'!$I23="",'Regular 1'!$I23="Not Approved",'Regular 1'!$H23="CAPPED OUT"),"",'Regular 1'!$I23)</f>
        <v/>
      </c>
      <c r="F19" s="55" t="str">
        <f>IF(OR('Regular 1'!$I23="",'Regular 1'!$I23="Not Approved",'Regular 1'!$K23&lt;&gt;"Yes",'Regular 1'!$H23="CAPPED OUT"),"",'Regular 1'!$K23)</f>
        <v/>
      </c>
      <c r="G19" s="55" t="str">
        <f>IF(OR('Regular 1'!$I23="",'Regular 1'!$I23="Not Approved",'Regular 1'!$H23="CAPPED OUT"),"",'Regular 1'!$G23)</f>
        <v/>
      </c>
      <c r="H19" s="56" t="str">
        <f>IF(OR('Regular 1'!$I23="",'Regular 1'!$I23="Not Approved",'Regular 1'!$H23="CAPPED OUT"),"",'Regular 1'!$H23)</f>
        <v/>
      </c>
      <c r="J19" s="141" t="s">
        <v>244</v>
      </c>
      <c r="K19" s="3" t="s">
        <v>13</v>
      </c>
      <c r="L19" s="169">
        <v>10000</v>
      </c>
      <c r="M19" s="167" t="str">
        <f>IF(SUMIFS('Regular 1'!H:H,'Regular 1'!I:I,J19)=0, "",SUMIFS('Regular 1'!H:H,'Regular 1'!I:I,J19))</f>
        <v/>
      </c>
    </row>
    <row r="20" spans="1:14" x14ac:dyDescent="0.2">
      <c r="A20" s="61" t="str">
        <f>IF(OR('Regular 1'!$I24="",'Regular 1'!$I24="Not Approved",'Regular 1'!$H24="CAPPED OUT"),"",Cover!$C$5)</f>
        <v/>
      </c>
      <c r="B20" s="61" t="str">
        <f>IF(OR('Regular 1'!$I24="",'Regular 1'!$I24="Not Approved",'Regular 1'!$H24="CAPPED OUT"),"","Regular 1")</f>
        <v/>
      </c>
      <c r="C20" s="53" t="str">
        <f>IF(OR('Regular 1'!$I24="",'Regular 1'!$I24="Not Approved",'Regular 1'!$B24="",'Regular 1'!$H24="CAPPED OUT"),"",'Regular 1'!$B24)</f>
        <v/>
      </c>
      <c r="D20" s="53" t="str">
        <f>IF(OR('Regular 1'!$I24="",'Regular 1'!$I24="Not Approved",'Regular 1'!$H24="CAPPED OUT"),"",'Regular 1'!$C24)</f>
        <v/>
      </c>
      <c r="E20" s="55" t="str">
        <f>IF(OR('Regular 1'!$I24="",'Regular 1'!$I24="Not Approved",'Regular 1'!$H24="CAPPED OUT"),"",'Regular 1'!$I24)</f>
        <v/>
      </c>
      <c r="F20" s="55" t="str">
        <f>IF(OR('Regular 1'!$I24="",'Regular 1'!$I24="Not Approved",'Regular 1'!$K24&lt;&gt;"Yes",'Regular 1'!$H24="CAPPED OUT"),"",'Regular 1'!$K24)</f>
        <v/>
      </c>
      <c r="G20" s="55" t="str">
        <f>IF(OR('Regular 1'!$I24="",'Regular 1'!$I24="Not Approved",'Regular 1'!$H24="CAPPED OUT"),"",'Regular 1'!$G24)</f>
        <v/>
      </c>
      <c r="H20" s="56" t="str">
        <f>IF(OR('Regular 1'!$I24="",'Regular 1'!$I24="Not Approved",'Regular 1'!$H24="CAPPED OUT"),"",'Regular 1'!$H24)</f>
        <v/>
      </c>
      <c r="J20" s="141" t="s">
        <v>310</v>
      </c>
      <c r="K20" s="3" t="s">
        <v>13</v>
      </c>
      <c r="L20" s="169">
        <v>750</v>
      </c>
      <c r="M20" s="167" t="str">
        <f>IF(SUMIFS('Regular 1'!H:H,'Regular 1'!I:I,J20)=0, "",SUMIFS('Regular 1'!H:H,'Regular 1'!I:I,J20))</f>
        <v/>
      </c>
    </row>
    <row r="21" spans="1:14" x14ac:dyDescent="0.2">
      <c r="A21" s="61" t="str">
        <f>IF(OR('Regular 1'!$I25="",'Regular 1'!$I25="Not Approved",'Regular 1'!$H25="CAPPED OUT"),"",Cover!$C$5)</f>
        <v/>
      </c>
      <c r="B21" s="61" t="str">
        <f>IF(OR('Regular 1'!$I25="",'Regular 1'!$I25="Not Approved",'Regular 1'!$H25="CAPPED OUT"),"","Regular 1")</f>
        <v/>
      </c>
      <c r="C21" s="53" t="str">
        <f>IF(OR('Regular 1'!$I25="",'Regular 1'!$I25="Not Approved",'Regular 1'!$B25="",'Regular 1'!$H25="CAPPED OUT"),"",'Regular 1'!$B25)</f>
        <v/>
      </c>
      <c r="D21" s="53" t="str">
        <f>IF(OR('Regular 1'!$I25="",'Regular 1'!$I25="Not Approved",'Regular 1'!$H25="CAPPED OUT"),"",'Regular 1'!$C25)</f>
        <v/>
      </c>
      <c r="E21" s="55" t="str">
        <f>IF(OR('Regular 1'!$I25="",'Regular 1'!$I25="Not Approved",'Regular 1'!$H25="CAPPED OUT"),"",'Regular 1'!$I25)</f>
        <v/>
      </c>
      <c r="F21" s="55" t="str">
        <f>IF(OR('Regular 1'!$I25="",'Regular 1'!$I25="Not Approved",'Regular 1'!$K25&lt;&gt;"Yes",'Regular 1'!$H25="CAPPED OUT"),"",'Regular 1'!$K25)</f>
        <v/>
      </c>
      <c r="G21" s="55" t="str">
        <f>IF(OR('Regular 1'!$I25="",'Regular 1'!$I25="Not Approved",'Regular 1'!$H25="CAPPED OUT"),"",'Regular 1'!$G25)</f>
        <v/>
      </c>
      <c r="H21" s="56" t="str">
        <f>IF(OR('Regular 1'!$I25="",'Regular 1'!$I25="Not Approved",'Regular 1'!$H25="CAPPED OUT"),"",'Regular 1'!$H25)</f>
        <v/>
      </c>
      <c r="J21" s="141" t="s">
        <v>311</v>
      </c>
      <c r="K21" s="3" t="s">
        <v>13</v>
      </c>
      <c r="L21" s="169">
        <v>750</v>
      </c>
      <c r="M21" s="167" t="str">
        <f>IF(SUMIFS('Regular 1'!H:H,'Regular 1'!I:I,J21)=0, "",SUMIFS('Regular 1'!H:H,'Regular 1'!I:I,J21))</f>
        <v/>
      </c>
      <c r="N21" s="165"/>
    </row>
    <row r="22" spans="1:14" ht="17" thickBot="1" x14ac:dyDescent="0.25">
      <c r="A22" s="61" t="str">
        <f>IF(OR('Regular 1'!$I26="",'Regular 1'!$I26="Not Approved",'Regular 1'!$H26="CAPPED OUT"),"",Cover!$C$5)</f>
        <v/>
      </c>
      <c r="B22" s="61" t="str">
        <f>IF(OR('Regular 1'!$I26="",'Regular 1'!$I26="Not Approved",'Regular 1'!$H26="CAPPED OUT"),"","Regular 1")</f>
        <v/>
      </c>
      <c r="C22" s="53" t="str">
        <f>IF(OR('Regular 1'!$I26="",'Regular 1'!$I26="Not Approved",'Regular 1'!$B26="",'Regular 1'!$H26="CAPPED OUT"),"",'Regular 1'!$B26)</f>
        <v/>
      </c>
      <c r="D22" s="53" t="str">
        <f>IF(OR('Regular 1'!$I26="",'Regular 1'!$I26="Not Approved",'Regular 1'!$H26="CAPPED OUT"),"",'Regular 1'!$C26)</f>
        <v/>
      </c>
      <c r="E22" s="55" t="str">
        <f>IF(OR('Regular 1'!$I26="",'Regular 1'!$I26="Not Approved",'Regular 1'!$H26="CAPPED OUT"),"",'Regular 1'!$I26)</f>
        <v/>
      </c>
      <c r="F22" s="55" t="str">
        <f>IF(OR('Regular 1'!$I26="",'Regular 1'!$I26="Not Approved",'Regular 1'!$K26&lt;&gt;"Yes",'Regular 1'!$H26="CAPPED OUT"),"",'Regular 1'!$K26)</f>
        <v/>
      </c>
      <c r="G22" s="55" t="str">
        <f>IF(OR('Regular 1'!$I26="",'Regular 1'!$I26="Not Approved",'Regular 1'!$H26="CAPPED OUT"),"",'Regular 1'!$G26)</f>
        <v/>
      </c>
      <c r="H22" s="56" t="str">
        <f>IF(OR('Regular 1'!$I26="",'Regular 1'!$I26="Not Approved",'Regular 1'!$H26="CAPPED OUT"),"",'Regular 1'!$H26)</f>
        <v/>
      </c>
      <c r="J22" s="142" t="s">
        <v>20</v>
      </c>
      <c r="K22" s="143"/>
      <c r="L22" s="171">
        <v>0</v>
      </c>
      <c r="M22" s="172" t="str">
        <f>IF(SUMIFS('Regular 1'!H:H,'Regular 1'!I:I,J22)=0, "",SUMIFS('Regular 1'!H:H,'Regular 1'!I:I,J22))</f>
        <v/>
      </c>
    </row>
    <row r="23" spans="1:14" x14ac:dyDescent="0.2">
      <c r="A23" s="61" t="str">
        <f>IF(OR('Regular 1'!$I27="",'Regular 1'!$I27="Not Approved",'Regular 1'!$H27="CAPPED OUT"),"",Cover!$C$5)</f>
        <v/>
      </c>
      <c r="B23" s="61" t="str">
        <f>IF(OR('Regular 1'!$I27="",'Regular 1'!$I27="Not Approved",'Regular 1'!$H27="CAPPED OUT"),"","Regular 1")</f>
        <v/>
      </c>
      <c r="C23" s="53" t="str">
        <f>IF(OR('Regular 1'!$I27="",'Regular 1'!$I27="Not Approved",'Regular 1'!$B27="",'Regular 1'!$H27="CAPPED OUT"),"",'Regular 1'!$B27)</f>
        <v/>
      </c>
      <c r="D23" s="53" t="str">
        <f>IF(OR('Regular 1'!$I27="",'Regular 1'!$I27="Not Approved",'Regular 1'!$H27="CAPPED OUT"),"",'Regular 1'!$C27)</f>
        <v/>
      </c>
      <c r="E23" s="55" t="str">
        <f>IF(OR('Regular 1'!$I27="",'Regular 1'!$I27="Not Approved",'Regular 1'!$H27="CAPPED OUT"),"",'Regular 1'!$I27)</f>
        <v/>
      </c>
      <c r="F23" s="55" t="str">
        <f>IF(OR('Regular 1'!$I27="",'Regular 1'!$I27="Not Approved",'Regular 1'!$K27&lt;&gt;"Yes",'Regular 1'!$H27="CAPPED OUT"),"",'Regular 1'!$K27)</f>
        <v/>
      </c>
      <c r="G23" s="55" t="str">
        <f>IF(OR('Regular 1'!$I27="",'Regular 1'!$I27="Not Approved",'Regular 1'!$H27="CAPPED OUT"),"",'Regular 1'!$G27)</f>
        <v/>
      </c>
      <c r="H23" s="56" t="str">
        <f>IF(OR('Regular 1'!$I27="",'Regular 1'!$I27="Not Approved",'Regular 1'!$H27="CAPPED OUT"),"",'Regular 1'!$H27)</f>
        <v/>
      </c>
    </row>
    <row r="24" spans="1:14" x14ac:dyDescent="0.2">
      <c r="A24" s="61" t="str">
        <f>IF(OR('Regular 1'!$I28="",'Regular 1'!$I28="Not Approved",'Regular 1'!$H28="CAPPED OUT"),"",Cover!$C$5)</f>
        <v/>
      </c>
      <c r="B24" s="61" t="str">
        <f>IF(OR('Regular 1'!$I28="",'Regular 1'!$I28="Not Approved",'Regular 1'!$H28="CAPPED OUT"),"","Regular 1")</f>
        <v/>
      </c>
      <c r="C24" s="53" t="str">
        <f>IF(OR('Regular 1'!$I28="",'Regular 1'!$I28="Not Approved",'Regular 1'!$B28="",'Regular 1'!$H28="CAPPED OUT"),"",'Regular 1'!$B28)</f>
        <v/>
      </c>
      <c r="D24" s="53" t="str">
        <f>IF(OR('Regular 1'!$I28="",'Regular 1'!$I28="Not Approved",'Regular 1'!$H28="CAPPED OUT"),"",'Regular 1'!$C28)</f>
        <v/>
      </c>
      <c r="E24" s="55" t="str">
        <f>IF(OR('Regular 1'!$I28="",'Regular 1'!$I28="Not Approved",'Regular 1'!$H28="CAPPED OUT"),"",'Regular 1'!$I28)</f>
        <v/>
      </c>
      <c r="F24" s="55" t="str">
        <f>IF(OR('Regular 1'!$I28="",'Regular 1'!$I28="Not Approved",'Regular 1'!$K28&lt;&gt;"Yes",'Regular 1'!$H28="CAPPED OUT"),"",'Regular 1'!$K28)</f>
        <v/>
      </c>
      <c r="G24" s="55" t="str">
        <f>IF(OR('Regular 1'!$I28="",'Regular 1'!$I28="Not Approved",'Regular 1'!$H28="CAPPED OUT"),"",'Regular 1'!$G28)</f>
        <v/>
      </c>
      <c r="H24" s="56" t="str">
        <f>IF(OR('Regular 1'!$I28="",'Regular 1'!$I28="Not Approved",'Regular 1'!$H28="CAPPED OUT"),"",'Regular 1'!$H28)</f>
        <v/>
      </c>
      <c r="J24" s="54" t="s">
        <v>312</v>
      </c>
    </row>
    <row r="25" spans="1:14" x14ac:dyDescent="0.2">
      <c r="A25" s="61" t="str">
        <f>IF(OR('Regular 1'!$I29="",'Regular 1'!$I29="Not Approved",'Regular 1'!$H29="CAPPED OUT"),"",Cover!$C$5)</f>
        <v/>
      </c>
      <c r="B25" s="61" t="str">
        <f>IF(OR('Regular 1'!$I29="",'Regular 1'!$I29="Not Approved",'Regular 1'!$H29="CAPPED OUT"),"","Regular 1")</f>
        <v/>
      </c>
      <c r="C25" s="53" t="str">
        <f>IF(OR('Regular 1'!$I29="",'Regular 1'!$I29="Not Approved",'Regular 1'!$B29="",'Regular 1'!$H29="CAPPED OUT"),"",'Regular 1'!$B29)</f>
        <v/>
      </c>
      <c r="D25" s="53" t="str">
        <f>IF(OR('Regular 1'!$I29="",'Regular 1'!$I29="Not Approved",'Regular 1'!$H29="CAPPED OUT"),"",'Regular 1'!$C29)</f>
        <v/>
      </c>
      <c r="E25" s="55" t="str">
        <f>IF(OR('Regular 1'!$I29="",'Regular 1'!$I29="Not Approved",'Regular 1'!$H29="CAPPED OUT"),"",'Regular 1'!$I29)</f>
        <v/>
      </c>
      <c r="F25" s="55" t="str">
        <f>IF(OR('Regular 1'!$I29="",'Regular 1'!$I29="Not Approved",'Regular 1'!$K29&lt;&gt;"Yes",'Regular 1'!$H29="CAPPED OUT"),"",'Regular 1'!$K29)</f>
        <v/>
      </c>
      <c r="G25" s="55" t="str">
        <f>IF(OR('Regular 1'!$I29="",'Regular 1'!$I29="Not Approved",'Regular 1'!$H29="CAPPED OUT"),"",'Regular 1'!$G29)</f>
        <v/>
      </c>
      <c r="H25" s="56" t="str">
        <f>IF(OR('Regular 1'!$I29="",'Regular 1'!$I29="Not Approved",'Regular 1'!$H29="CAPPED OUT"),"",'Regular 1'!$H29)</f>
        <v/>
      </c>
    </row>
    <row r="26" spans="1:14" x14ac:dyDescent="0.2">
      <c r="A26" s="61" t="str">
        <f>IF(OR('Regular 1'!$I30="",'Regular 1'!$I30="Not Approved",'Regular 1'!$H30="CAPPED OUT"),"",Cover!$C$5)</f>
        <v/>
      </c>
      <c r="B26" s="61" t="str">
        <f>IF(OR('Regular 1'!$I30="",'Regular 1'!$I30="Not Approved",'Regular 1'!$H30="CAPPED OUT"),"","Regular 1")</f>
        <v/>
      </c>
      <c r="C26" s="53" t="str">
        <f>IF(OR('Regular 1'!$I30="",'Regular 1'!$I30="Not Approved",'Regular 1'!$B30="",'Regular 1'!$H30="CAPPED OUT"),"",'Regular 1'!$B30)</f>
        <v/>
      </c>
      <c r="D26" s="53" t="str">
        <f>IF(OR('Regular 1'!$I30="",'Regular 1'!$I30="Not Approved",'Regular 1'!$H30="CAPPED OUT"),"",'Regular 1'!$C30)</f>
        <v/>
      </c>
      <c r="E26" s="55" t="str">
        <f>IF(OR('Regular 1'!$I30="",'Regular 1'!$I30="Not Approved",'Regular 1'!$H30="CAPPED OUT"),"",'Regular 1'!$I30)</f>
        <v/>
      </c>
      <c r="F26" s="55" t="str">
        <f>IF(OR('Regular 1'!$I30="",'Regular 1'!$I30="Not Approved",'Regular 1'!$K30&lt;&gt;"Yes",'Regular 1'!$H30="CAPPED OUT"),"",'Regular 1'!$K30)</f>
        <v/>
      </c>
      <c r="G26" s="55" t="str">
        <f>IF(OR('Regular 1'!$I30="",'Regular 1'!$I30="Not Approved",'Regular 1'!$H30="CAPPED OUT"),"",'Regular 1'!$G30)</f>
        <v/>
      </c>
      <c r="H26" s="56" t="str">
        <f>IF(OR('Regular 1'!$I30="",'Regular 1'!$I30="Not Approved",'Regular 1'!$H30="CAPPED OUT"),"",'Regular 1'!$H30)</f>
        <v/>
      </c>
    </row>
    <row r="27" spans="1:14" x14ac:dyDescent="0.2">
      <c r="A27" s="61" t="str">
        <f>IF(OR('Regular 1'!$I31="",'Regular 1'!$I31="Not Approved",'Regular 1'!$H31="CAPPED OUT"),"",Cover!$C$5)</f>
        <v/>
      </c>
      <c r="B27" s="61" t="str">
        <f>IF(OR('Regular 1'!$I31="",'Regular 1'!$I31="Not Approved",'Regular 1'!$H31="CAPPED OUT"),"","Regular 1")</f>
        <v/>
      </c>
      <c r="C27" s="53" t="str">
        <f>IF(OR('Regular 1'!$I31="",'Regular 1'!$I31="Not Approved",'Regular 1'!$B31="",'Regular 1'!$H31="CAPPED OUT"),"",'Regular 1'!$B31)</f>
        <v/>
      </c>
      <c r="D27" s="53" t="str">
        <f>IF(OR('Regular 1'!$I31="",'Regular 1'!$I31="Not Approved",'Regular 1'!$H31="CAPPED OUT"),"",'Regular 1'!$C31)</f>
        <v/>
      </c>
      <c r="E27" s="55" t="str">
        <f>IF(OR('Regular 1'!$I31="",'Regular 1'!$I31="Not Approved",'Regular 1'!$H31="CAPPED OUT"),"",'Regular 1'!$I31)</f>
        <v/>
      </c>
      <c r="F27" s="55" t="str">
        <f>IF(OR('Regular 1'!$I31="",'Regular 1'!$I31="Not Approved",'Regular 1'!$K31&lt;&gt;"Yes",'Regular 1'!$H31="CAPPED OUT"),"",'Regular 1'!$K31)</f>
        <v/>
      </c>
      <c r="G27" s="55" t="str">
        <f>IF(OR('Regular 1'!$I31="",'Regular 1'!$I31="Not Approved",'Regular 1'!$H31="CAPPED OUT"),"",'Regular 1'!$G31)</f>
        <v/>
      </c>
      <c r="H27" s="56" t="str">
        <f>IF(OR('Regular 1'!$I31="",'Regular 1'!$I31="Not Approved",'Regular 1'!$H31="CAPPED OUT"),"",'Regular 1'!$H31)</f>
        <v/>
      </c>
    </row>
    <row r="28" spans="1:14" x14ac:dyDescent="0.2">
      <c r="A28" s="61" t="str">
        <f>IF(OR('Regular 1'!$I32="",'Regular 1'!$I32="Not Approved",'Regular 1'!$H32="CAPPED OUT"),"",Cover!$C$5)</f>
        <v/>
      </c>
      <c r="B28" s="61" t="str">
        <f>IF(OR('Regular 1'!$I32="",'Regular 1'!$I32="Not Approved",'Regular 1'!$H32="CAPPED OUT"),"","Regular 1")</f>
        <v/>
      </c>
      <c r="C28" s="53" t="str">
        <f>IF(OR('Regular 1'!$I32="",'Regular 1'!$I32="Not Approved",'Regular 1'!$B32="",'Regular 1'!$H32="CAPPED OUT"),"",'Regular 1'!$B32)</f>
        <v/>
      </c>
      <c r="D28" s="53" t="str">
        <f>IF(OR('Regular 1'!$I32="",'Regular 1'!$I32="Not Approved",'Regular 1'!$H32="CAPPED OUT"),"",'Regular 1'!$C32)</f>
        <v/>
      </c>
      <c r="E28" s="55" t="str">
        <f>IF(OR('Regular 1'!$I32="",'Regular 1'!$I32="Not Approved",'Regular 1'!$H32="CAPPED OUT"),"",'Regular 1'!$I32)</f>
        <v/>
      </c>
      <c r="F28" s="55" t="str">
        <f>IF(OR('Regular 1'!$I32="",'Regular 1'!$I32="Not Approved",'Regular 1'!$K32&lt;&gt;"Yes",'Regular 1'!$H32="CAPPED OUT"),"",'Regular 1'!$K32)</f>
        <v/>
      </c>
      <c r="G28" s="55" t="str">
        <f>IF(OR('Regular 1'!$I32="",'Regular 1'!$I32="Not Approved",'Regular 1'!$H32="CAPPED OUT"),"",'Regular 1'!$G32)</f>
        <v/>
      </c>
      <c r="H28" s="56" t="str">
        <f>IF(OR('Regular 1'!$I32="",'Regular 1'!$I32="Not Approved",'Regular 1'!$H32="CAPPED OUT"),"",'Regular 1'!$H32)</f>
        <v/>
      </c>
    </row>
    <row r="29" spans="1:14" x14ac:dyDescent="0.2">
      <c r="A29" s="61" t="str">
        <f>IF(OR('Regular 1'!$I33="",'Regular 1'!$I33="Not Approved",'Regular 1'!$H33="CAPPED OUT"),"",Cover!$C$5)</f>
        <v/>
      </c>
      <c r="B29" s="61" t="str">
        <f>IF(OR('Regular 1'!$I33="",'Regular 1'!$I33="Not Approved",'Regular 1'!$H33="CAPPED OUT"),"","Regular 1")</f>
        <v/>
      </c>
      <c r="C29" s="53" t="str">
        <f>IF(OR('Regular 1'!$I33="",'Regular 1'!$I33="Not Approved",'Regular 1'!$B33="",'Regular 1'!$H33="CAPPED OUT"),"",'Regular 1'!$B33)</f>
        <v/>
      </c>
      <c r="D29" s="53" t="str">
        <f>IF(OR('Regular 1'!$I33="",'Regular 1'!$I33="Not Approved",'Regular 1'!$H33="CAPPED OUT"),"",'Regular 1'!$C33)</f>
        <v/>
      </c>
      <c r="E29" s="55" t="str">
        <f>IF(OR('Regular 1'!$I33="",'Regular 1'!$I33="Not Approved",'Regular 1'!$H33="CAPPED OUT"),"",'Regular 1'!$I33)</f>
        <v/>
      </c>
      <c r="F29" s="55" t="str">
        <f>IF(OR('Regular 1'!$I33="",'Regular 1'!$I33="Not Approved",'Regular 1'!$K33&lt;&gt;"Yes",'Regular 1'!$H33="CAPPED OUT"),"",'Regular 1'!$K33)</f>
        <v/>
      </c>
      <c r="G29" s="55" t="str">
        <f>IF(OR('Regular 1'!$I33="",'Regular 1'!$I33="Not Approved",'Regular 1'!$H33="CAPPED OUT"),"",'Regular 1'!$G33)</f>
        <v/>
      </c>
      <c r="H29" s="56" t="str">
        <f>IF(OR('Regular 1'!$I33="",'Regular 1'!$I33="Not Approved",'Regular 1'!$H33="CAPPED OUT"),"",'Regular 1'!$H33)</f>
        <v/>
      </c>
    </row>
    <row r="30" spans="1:14" x14ac:dyDescent="0.2">
      <c r="A30" s="61" t="str">
        <f>IF(OR('Regular 1'!$I34="",'Regular 1'!$I34="Not Approved",'Regular 1'!$H34="CAPPED OUT"),"",Cover!$C$5)</f>
        <v/>
      </c>
      <c r="B30" s="61" t="str">
        <f>IF(OR('Regular 1'!$I34="",'Regular 1'!$I34="Not Approved",'Regular 1'!$H34="CAPPED OUT"),"","Regular 1")</f>
        <v/>
      </c>
      <c r="C30" s="53" t="str">
        <f>IF(OR('Regular 1'!$I34="",'Regular 1'!$I34="Not Approved",'Regular 1'!$B34="",'Regular 1'!$H34="CAPPED OUT"),"",'Regular 1'!$B34)</f>
        <v/>
      </c>
      <c r="D30" s="53" t="str">
        <f>IF(OR('Regular 1'!$I34="",'Regular 1'!$I34="Not Approved",'Regular 1'!$H34="CAPPED OUT"),"",'Regular 1'!$C34)</f>
        <v/>
      </c>
      <c r="E30" s="55" t="str">
        <f>IF(OR('Regular 1'!$I34="",'Regular 1'!$I34="Not Approved",'Regular 1'!$H34="CAPPED OUT"),"",'Regular 1'!$I34)</f>
        <v/>
      </c>
      <c r="F30" s="55" t="str">
        <f>IF(OR('Regular 1'!$I34="",'Regular 1'!$I34="Not Approved",'Regular 1'!$K34&lt;&gt;"Yes",'Regular 1'!$H34="CAPPED OUT"),"",'Regular 1'!$K34)</f>
        <v/>
      </c>
      <c r="G30" s="55" t="str">
        <f>IF(OR('Regular 1'!$I34="",'Regular 1'!$I34="Not Approved",'Regular 1'!$H34="CAPPED OUT"),"",'Regular 1'!$G34)</f>
        <v/>
      </c>
      <c r="H30" s="56" t="str">
        <f>IF(OR('Regular 1'!$I34="",'Regular 1'!$I34="Not Approved",'Regular 1'!$H34="CAPPED OUT"),"",'Regular 1'!$H34)</f>
        <v/>
      </c>
    </row>
    <row r="31" spans="1:14" x14ac:dyDescent="0.2">
      <c r="A31" s="61" t="str">
        <f>IF(OR('Regular 1'!$I35="",'Regular 1'!$I35="Not Approved",'Regular 1'!$H35="CAPPED OUT"),"",Cover!$C$5)</f>
        <v/>
      </c>
      <c r="B31" s="61" t="str">
        <f>IF(OR('Regular 1'!$I35="",'Regular 1'!$I35="Not Approved",'Regular 1'!$H35="CAPPED OUT"),"","Regular 1")</f>
        <v/>
      </c>
      <c r="C31" s="53" t="str">
        <f>IF(OR('Regular 1'!$I35="",'Regular 1'!$I35="Not Approved",'Regular 1'!$B35="",'Regular 1'!$H35="CAPPED OUT"),"",'Regular 1'!$B35)</f>
        <v/>
      </c>
      <c r="D31" s="53" t="str">
        <f>IF(OR('Regular 1'!$I35="",'Regular 1'!$I35="Not Approved",'Regular 1'!$H35="CAPPED OUT"),"",'Regular 1'!$C35)</f>
        <v/>
      </c>
      <c r="E31" s="55" t="str">
        <f>IF(OR('Regular 1'!$I35="",'Regular 1'!$I35="Not Approved",'Regular 1'!$H35="CAPPED OUT"),"",'Regular 1'!$I35)</f>
        <v/>
      </c>
      <c r="F31" s="55" t="str">
        <f>IF(OR('Regular 1'!$I35="",'Regular 1'!$I35="Not Approved",'Regular 1'!$K35&lt;&gt;"Yes",'Regular 1'!$H35="CAPPED OUT"),"",'Regular 1'!$K35)</f>
        <v/>
      </c>
      <c r="G31" s="55" t="str">
        <f>IF(OR('Regular 1'!$I35="",'Regular 1'!$I35="Not Approved",'Regular 1'!$H35="CAPPED OUT"),"",'Regular 1'!$G35)</f>
        <v/>
      </c>
      <c r="H31" s="56" t="str">
        <f>IF(OR('Regular 1'!$I35="",'Regular 1'!$I35="Not Approved",'Regular 1'!$H35="CAPPED OUT"),"",'Regular 1'!$H35)</f>
        <v/>
      </c>
    </row>
    <row r="32" spans="1:14" x14ac:dyDescent="0.2">
      <c r="A32" s="61" t="str">
        <f>IF(OR('Regular 1'!$I36="",'Regular 1'!$I36="Not Approved",'Regular 1'!$H36="CAPPED OUT"),"",Cover!$C$5)</f>
        <v/>
      </c>
      <c r="B32" s="61" t="str">
        <f>IF(OR('Regular 1'!$I36="",'Regular 1'!$I36="Not Approved",'Regular 1'!$H36="CAPPED OUT"),"","Regular 1")</f>
        <v/>
      </c>
      <c r="C32" s="53" t="str">
        <f>IF(OR('Regular 1'!$I36="",'Regular 1'!$I36="Not Approved",'Regular 1'!$B36="",'Regular 1'!$H36="CAPPED OUT"),"",'Regular 1'!$B36)</f>
        <v/>
      </c>
      <c r="D32" s="53" t="str">
        <f>IF(OR('Regular 1'!$I36="",'Regular 1'!$I36="Not Approved",'Regular 1'!$H36="CAPPED OUT"),"",'Regular 1'!$C36)</f>
        <v/>
      </c>
      <c r="E32" s="55" t="str">
        <f>IF(OR('Regular 1'!$I36="",'Regular 1'!$I36="Not Approved",'Regular 1'!$H36="CAPPED OUT"),"",'Regular 1'!$I36)</f>
        <v/>
      </c>
      <c r="F32" s="55" t="str">
        <f>IF(OR('Regular 1'!$I36="",'Regular 1'!$I36="Not Approved",'Regular 1'!$K36&lt;&gt;"Yes",'Regular 1'!$H36="CAPPED OUT"),"",'Regular 1'!$K36)</f>
        <v/>
      </c>
      <c r="G32" s="55" t="str">
        <f>IF(OR('Regular 1'!$I36="",'Regular 1'!$I36="Not Approved",'Regular 1'!$H36="CAPPED OUT"),"",'Regular 1'!$G36)</f>
        <v/>
      </c>
      <c r="H32" s="56" t="str">
        <f>IF(OR('Regular 1'!$I36="",'Regular 1'!$I36="Not Approved",'Regular 1'!$H36="CAPPED OUT"),"",'Regular 1'!$H36)</f>
        <v/>
      </c>
    </row>
    <row r="33" spans="1:8" x14ac:dyDescent="0.2">
      <c r="A33" s="61" t="str">
        <f>IF(OR('Regular 1'!$I37="",'Regular 1'!$I37="Not Approved",'Regular 1'!$H37="CAPPED OUT"),"",Cover!$C$5)</f>
        <v/>
      </c>
      <c r="B33" s="61" t="str">
        <f>IF(OR('Regular 1'!$I37="",'Regular 1'!$I37="Not Approved",'Regular 1'!$H37="CAPPED OUT"),"","Regular 1")</f>
        <v/>
      </c>
      <c r="C33" s="53" t="str">
        <f>IF(OR('Regular 1'!$I37="",'Regular 1'!$I37="Not Approved",'Regular 1'!$B37="",'Regular 1'!$H37="CAPPED OUT"),"",'Regular 1'!$B37)</f>
        <v/>
      </c>
      <c r="D33" s="53" t="str">
        <f>IF(OR('Regular 1'!$I37="",'Regular 1'!$I37="Not Approved",'Regular 1'!$H37="CAPPED OUT"),"",'Regular 1'!$C37)</f>
        <v/>
      </c>
      <c r="E33" s="55" t="str">
        <f>IF(OR('Regular 1'!$I37="",'Regular 1'!$I37="Not Approved",'Regular 1'!$H37="CAPPED OUT"),"",'Regular 1'!$I37)</f>
        <v/>
      </c>
      <c r="F33" s="55" t="str">
        <f>IF(OR('Regular 1'!$I37="",'Regular 1'!$I37="Not Approved",'Regular 1'!$K37&lt;&gt;"Yes",'Regular 1'!$H37="CAPPED OUT"),"",'Regular 1'!$K37)</f>
        <v/>
      </c>
      <c r="G33" s="55" t="str">
        <f>IF(OR('Regular 1'!$I37="",'Regular 1'!$I37="Not Approved",'Regular 1'!$H37="CAPPED OUT"),"",'Regular 1'!$G37)</f>
        <v/>
      </c>
      <c r="H33" s="56" t="str">
        <f>IF(OR('Regular 1'!$I37="",'Regular 1'!$I37="Not Approved",'Regular 1'!$H37="CAPPED OUT"),"",'Regular 1'!$H37)</f>
        <v/>
      </c>
    </row>
    <row r="34" spans="1:8" x14ac:dyDescent="0.2">
      <c r="A34" s="61" t="str">
        <f>IF(OR('Regular 1'!$I38="",'Regular 1'!$I38="Not Approved",'Regular 1'!$H38="CAPPED OUT"),"",Cover!$C$5)</f>
        <v/>
      </c>
      <c r="B34" s="61" t="str">
        <f>IF(OR('Regular 1'!$I38="",'Regular 1'!$I38="Not Approved",'Regular 1'!$H38="CAPPED OUT"),"","Regular 1")</f>
        <v/>
      </c>
      <c r="C34" s="53" t="str">
        <f>IF(OR('Regular 1'!$I38="",'Regular 1'!$I38="Not Approved",'Regular 1'!$B38="",'Regular 1'!$H38="CAPPED OUT"),"",'Regular 1'!$B38)</f>
        <v/>
      </c>
      <c r="D34" s="53" t="str">
        <f>IF(OR('Regular 1'!$I38="",'Regular 1'!$I38="Not Approved",'Regular 1'!$H38="CAPPED OUT"),"",'Regular 1'!$C38)</f>
        <v/>
      </c>
      <c r="E34" s="55" t="str">
        <f>IF(OR('Regular 1'!$I38="",'Regular 1'!$I38="Not Approved",'Regular 1'!$H38="CAPPED OUT"),"",'Regular 1'!$I38)</f>
        <v/>
      </c>
      <c r="F34" s="55" t="str">
        <f>IF(OR('Regular 1'!$I38="",'Regular 1'!$I38="Not Approved",'Regular 1'!$K38&lt;&gt;"Yes",'Regular 1'!$H38="CAPPED OUT"),"",'Regular 1'!$K38)</f>
        <v/>
      </c>
      <c r="G34" s="55" t="str">
        <f>IF(OR('Regular 1'!$I38="",'Regular 1'!$I38="Not Approved",'Regular 1'!$H38="CAPPED OUT"),"",'Regular 1'!$G38)</f>
        <v/>
      </c>
      <c r="H34" s="56" t="str">
        <f>IF(OR('Regular 1'!$I38="",'Regular 1'!$I38="Not Approved",'Regular 1'!$H38="CAPPED OUT"),"",'Regular 1'!$H38)</f>
        <v/>
      </c>
    </row>
    <row r="35" spans="1:8" x14ac:dyDescent="0.2">
      <c r="A35" s="61" t="str">
        <f>IF(OR('Regular 1'!$I39="",'Regular 1'!$I39="Not Approved",'Regular 1'!$H39="CAPPED OUT"),"",Cover!$C$5)</f>
        <v/>
      </c>
      <c r="B35" s="61" t="str">
        <f>IF(OR('Regular 1'!$I39="",'Regular 1'!$I39="Not Approved",'Regular 1'!$H39="CAPPED OUT"),"","Regular 1")</f>
        <v/>
      </c>
      <c r="C35" s="53" t="str">
        <f>IF(OR('Regular 1'!$I39="",'Regular 1'!$I39="Not Approved",'Regular 1'!$B39="",'Regular 1'!$H39="CAPPED OUT"),"",'Regular 1'!$B39)</f>
        <v/>
      </c>
      <c r="D35" s="53" t="str">
        <f>IF(OR('Regular 1'!$I39="",'Regular 1'!$I39="Not Approved",'Regular 1'!$H39="CAPPED OUT"),"",'Regular 1'!$C39)</f>
        <v/>
      </c>
      <c r="E35" s="55" t="str">
        <f>IF(OR('Regular 1'!$I39="",'Regular 1'!$I39="Not Approved",'Regular 1'!$H39="CAPPED OUT"),"",'Regular 1'!$I39)</f>
        <v/>
      </c>
      <c r="F35" s="55" t="str">
        <f>IF(OR('Regular 1'!$I39="",'Regular 1'!$I39="Not Approved",'Regular 1'!$K39&lt;&gt;"Yes",'Regular 1'!$H39="CAPPED OUT"),"",'Regular 1'!$K39)</f>
        <v/>
      </c>
      <c r="G35" s="55" t="str">
        <f>IF(OR('Regular 1'!$I39="",'Regular 1'!$I39="Not Approved",'Regular 1'!$H39="CAPPED OUT"),"",'Regular 1'!$G39)</f>
        <v/>
      </c>
      <c r="H35" s="56" t="str">
        <f>IF(OR('Regular 1'!$I39="",'Regular 1'!$I39="Not Approved",'Regular 1'!$H39="CAPPED OUT"),"",'Regular 1'!$H39)</f>
        <v/>
      </c>
    </row>
    <row r="36" spans="1:8" x14ac:dyDescent="0.2">
      <c r="A36" s="61" t="str">
        <f>IF(OR('Regular 1'!$I40="",'Regular 1'!$I40="Not Approved",'Regular 1'!$H40="CAPPED OUT"),"",Cover!$C$5)</f>
        <v/>
      </c>
      <c r="B36" s="61" t="str">
        <f>IF(OR('Regular 1'!$I40="",'Regular 1'!$I40="Not Approved",'Regular 1'!$H40="CAPPED OUT"),"","Regular 1")</f>
        <v/>
      </c>
      <c r="C36" s="53" t="str">
        <f>IF(OR('Regular 1'!$I40="",'Regular 1'!$I40="Not Approved",'Regular 1'!$B40="",'Regular 1'!$H40="CAPPED OUT"),"",'Regular 1'!$B40)</f>
        <v/>
      </c>
      <c r="D36" s="53" t="str">
        <f>IF(OR('Regular 1'!$I40="",'Regular 1'!$I40="Not Approved",'Regular 1'!$H40="CAPPED OUT"),"",'Regular 1'!$C40)</f>
        <v/>
      </c>
      <c r="E36" s="55" t="str">
        <f>IF(OR('Regular 1'!$I40="",'Regular 1'!$I40="Not Approved",'Regular 1'!$H40="CAPPED OUT"),"",'Regular 1'!$I40)</f>
        <v/>
      </c>
      <c r="F36" s="55" t="str">
        <f>IF(OR('Regular 1'!$I40="",'Regular 1'!$I40="Not Approved",'Regular 1'!$K40&lt;&gt;"Yes",'Regular 1'!$H40="CAPPED OUT"),"",'Regular 1'!$K40)</f>
        <v/>
      </c>
      <c r="G36" s="55" t="str">
        <f>IF(OR('Regular 1'!$I40="",'Regular 1'!$I40="Not Approved",'Regular 1'!$H40="CAPPED OUT"),"",'Regular 1'!$G40)</f>
        <v/>
      </c>
      <c r="H36" s="56" t="str">
        <f>IF(OR('Regular 1'!$I40="",'Regular 1'!$I40="Not Approved",'Regular 1'!$H40="CAPPED OUT"),"",'Regular 1'!$H40)</f>
        <v/>
      </c>
    </row>
    <row r="37" spans="1:8" x14ac:dyDescent="0.2">
      <c r="A37" s="61" t="str">
        <f>IF(OR('Regular 1'!$I41="",'Regular 1'!$I41="Not Approved",'Regular 1'!$H41="CAPPED OUT"),"",Cover!$C$5)</f>
        <v/>
      </c>
      <c r="B37" s="61" t="str">
        <f>IF(OR('Regular 1'!$I41="",'Regular 1'!$I41="Not Approved",'Regular 1'!$H41="CAPPED OUT"),"","Regular 1")</f>
        <v/>
      </c>
      <c r="C37" s="53" t="str">
        <f>IF(OR('Regular 1'!$I41="",'Regular 1'!$I41="Not Approved",'Regular 1'!$B41="",'Regular 1'!$H41="CAPPED OUT"),"",'Regular 1'!$B41)</f>
        <v/>
      </c>
      <c r="D37" s="53" t="str">
        <f>IF(OR('Regular 1'!$I41="",'Regular 1'!$I41="Not Approved",'Regular 1'!$H41="CAPPED OUT"),"",'Regular 1'!$C41)</f>
        <v/>
      </c>
      <c r="E37" s="55" t="str">
        <f>IF(OR('Regular 1'!$I41="",'Regular 1'!$I41="Not Approved",'Regular 1'!$H41="CAPPED OUT"),"",'Regular 1'!$I41)</f>
        <v/>
      </c>
      <c r="F37" s="55" t="str">
        <f>IF(OR('Regular 1'!$I41="",'Regular 1'!$I41="Not Approved",'Regular 1'!$K41&lt;&gt;"Yes",'Regular 1'!$H41="CAPPED OUT"),"",'Regular 1'!$K41)</f>
        <v/>
      </c>
      <c r="G37" s="55" t="str">
        <f>IF(OR('Regular 1'!$I41="",'Regular 1'!$I41="Not Approved",'Regular 1'!$H41="CAPPED OUT"),"",'Regular 1'!$G41)</f>
        <v/>
      </c>
      <c r="H37" s="56" t="str">
        <f>IF(OR('Regular 1'!$I41="",'Regular 1'!$I41="Not Approved",'Regular 1'!$H41="CAPPED OUT"),"",'Regular 1'!$H41)</f>
        <v/>
      </c>
    </row>
    <row r="38" spans="1:8" x14ac:dyDescent="0.2">
      <c r="A38" s="61" t="str">
        <f>IF(OR('Regular 1'!$I42="",'Regular 1'!$I42="Not Approved",'Regular 1'!$H42="CAPPED OUT"),"",Cover!$C$5)</f>
        <v/>
      </c>
      <c r="B38" s="61" t="str">
        <f>IF(OR('Regular 1'!$I42="",'Regular 1'!$I42="Not Approved",'Regular 1'!$H42="CAPPED OUT"),"","Regular 1")</f>
        <v/>
      </c>
      <c r="C38" s="53" t="str">
        <f>IF(OR('Regular 1'!$I42="",'Regular 1'!$I42="Not Approved",'Regular 1'!$B42="",'Regular 1'!$H42="CAPPED OUT"),"",'Regular 1'!$B42)</f>
        <v/>
      </c>
      <c r="D38" s="53" t="str">
        <f>IF(OR('Regular 1'!$I42="",'Regular 1'!$I42="Not Approved",'Regular 1'!$H42="CAPPED OUT"),"",'Regular 1'!$C42)</f>
        <v/>
      </c>
      <c r="E38" s="55" t="str">
        <f>IF(OR('Regular 1'!$I42="",'Regular 1'!$I42="Not Approved",'Regular 1'!$H42="CAPPED OUT"),"",'Regular 1'!$I42)</f>
        <v/>
      </c>
      <c r="F38" s="55" t="str">
        <f>IF(OR('Regular 1'!$I42="",'Regular 1'!$I42="Not Approved",'Regular 1'!$K42&lt;&gt;"Yes",'Regular 1'!$H42="CAPPED OUT"),"",'Regular 1'!$K42)</f>
        <v/>
      </c>
      <c r="G38" s="55" t="str">
        <f>IF(OR('Regular 1'!$I42="",'Regular 1'!$I42="Not Approved",'Regular 1'!$H42="CAPPED OUT"),"",'Regular 1'!$G42)</f>
        <v/>
      </c>
      <c r="H38" s="56" t="str">
        <f>IF(OR('Regular 1'!$I42="",'Regular 1'!$I42="Not Approved",'Regular 1'!$H42="CAPPED OUT"),"",'Regular 1'!$H42)</f>
        <v/>
      </c>
    </row>
    <row r="39" spans="1:8" x14ac:dyDescent="0.2">
      <c r="A39" s="61" t="str">
        <f>IF(OR('Regular 1'!$I43="",'Regular 1'!$I43="Not Approved",'Regular 1'!$H43="CAPPED OUT"),"",Cover!$C$5)</f>
        <v/>
      </c>
      <c r="B39" s="61" t="str">
        <f>IF(OR('Regular 1'!$I43="",'Regular 1'!$I43="Not Approved",'Regular 1'!$H43="CAPPED OUT"),"","Regular 1")</f>
        <v/>
      </c>
      <c r="C39" s="53" t="str">
        <f>IF(OR('Regular 1'!$I43="",'Regular 1'!$I43="Not Approved",'Regular 1'!$B43="",'Regular 1'!$H43="CAPPED OUT"),"",'Regular 1'!$B43)</f>
        <v/>
      </c>
      <c r="D39" s="53" t="str">
        <f>IF(OR('Regular 1'!$I43="",'Regular 1'!$I43="Not Approved",'Regular 1'!$H43="CAPPED OUT"),"",'Regular 1'!$C43)</f>
        <v/>
      </c>
      <c r="E39" s="55" t="str">
        <f>IF(OR('Regular 1'!$I43="",'Regular 1'!$I43="Not Approved",'Regular 1'!$H43="CAPPED OUT"),"",'Regular 1'!$I43)</f>
        <v/>
      </c>
      <c r="F39" s="55" t="str">
        <f>IF(OR('Regular 1'!$I43="",'Regular 1'!$I43="Not Approved",'Regular 1'!$K43&lt;&gt;"Yes",'Regular 1'!$H43="CAPPED OUT"),"",'Regular 1'!$K43)</f>
        <v/>
      </c>
      <c r="G39" s="55" t="str">
        <f>IF(OR('Regular 1'!$I43="",'Regular 1'!$I43="Not Approved",'Regular 1'!$H43="CAPPED OUT"),"",'Regular 1'!$G43)</f>
        <v/>
      </c>
      <c r="H39" s="56" t="str">
        <f>IF(OR('Regular 1'!$I43="",'Regular 1'!$I43="Not Approved",'Regular 1'!$H43="CAPPED OUT"),"",'Regular 1'!$H43)</f>
        <v/>
      </c>
    </row>
    <row r="40" spans="1:8" x14ac:dyDescent="0.2">
      <c r="A40" s="61" t="str">
        <f>IF(OR('Regular 1'!$I44="",'Regular 1'!$I44="Not Approved",'Regular 1'!$H44="CAPPED OUT"),"",Cover!$C$5)</f>
        <v/>
      </c>
      <c r="B40" s="61" t="str">
        <f>IF(OR('Regular 1'!$I44="",'Regular 1'!$I44="Not Approved",'Regular 1'!$H44="CAPPED OUT"),"","Regular 1")</f>
        <v/>
      </c>
      <c r="C40" s="53" t="str">
        <f>IF(OR('Regular 1'!$I44="",'Regular 1'!$I44="Not Approved",'Regular 1'!$B44="",'Regular 1'!$H44="CAPPED OUT"),"",'Regular 1'!$B44)</f>
        <v/>
      </c>
      <c r="D40" s="53" t="str">
        <f>IF(OR('Regular 1'!$I44="",'Regular 1'!$I44="Not Approved",'Regular 1'!$H44="CAPPED OUT"),"",'Regular 1'!$C44)</f>
        <v/>
      </c>
      <c r="E40" s="55" t="str">
        <f>IF(OR('Regular 1'!$I44="",'Regular 1'!$I44="Not Approved",'Regular 1'!$H44="CAPPED OUT"),"",'Regular 1'!$I44)</f>
        <v/>
      </c>
      <c r="F40" s="55" t="str">
        <f>IF(OR('Regular 1'!$I44="",'Regular 1'!$I44="Not Approved",'Regular 1'!$K44&lt;&gt;"Yes",'Regular 1'!$H44="CAPPED OUT"),"",'Regular 1'!$K44)</f>
        <v/>
      </c>
      <c r="G40" s="55" t="str">
        <f>IF(OR('Regular 1'!$I44="",'Regular 1'!$I44="Not Approved",'Regular 1'!$H44="CAPPED OUT"),"",'Regular 1'!$G44)</f>
        <v/>
      </c>
      <c r="H40" s="56" t="str">
        <f>IF(OR('Regular 1'!$I44="",'Regular 1'!$I44="Not Approved",'Regular 1'!$H44="CAPPED OUT"),"",'Regular 1'!$H44)</f>
        <v/>
      </c>
    </row>
    <row r="41" spans="1:8" x14ac:dyDescent="0.2">
      <c r="A41" s="61" t="str">
        <f>IF(OR('Regular 1'!$I45="",'Regular 1'!$I45="Not Approved",'Regular 1'!$H45="CAPPED OUT"),"",Cover!$C$5)</f>
        <v/>
      </c>
      <c r="B41" s="61" t="str">
        <f>IF(OR('Regular 1'!$I45="",'Regular 1'!$I45="Not Approved",'Regular 1'!$H45="CAPPED OUT"),"","Regular 1")</f>
        <v/>
      </c>
      <c r="C41" s="53" t="str">
        <f>IF(OR('Regular 1'!$I45="",'Regular 1'!$I45="Not Approved",'Regular 1'!$B45="",'Regular 1'!$H45="CAPPED OUT"),"",'Regular 1'!$B45)</f>
        <v/>
      </c>
      <c r="D41" s="53" t="str">
        <f>IF(OR('Regular 1'!$I45="",'Regular 1'!$I45="Not Approved",'Regular 1'!$H45="CAPPED OUT"),"",'Regular 1'!$C45)</f>
        <v/>
      </c>
      <c r="E41" s="55" t="str">
        <f>IF(OR('Regular 1'!$I45="",'Regular 1'!$I45="Not Approved",'Regular 1'!$H45="CAPPED OUT"),"",'Regular 1'!$I45)</f>
        <v/>
      </c>
      <c r="F41" s="55" t="str">
        <f>IF(OR('Regular 1'!$I45="",'Regular 1'!$I45="Not Approved",'Regular 1'!$K45&lt;&gt;"Yes",'Regular 1'!$H45="CAPPED OUT"),"",'Regular 1'!$K45)</f>
        <v/>
      </c>
      <c r="G41" s="55" t="str">
        <f>IF(OR('Regular 1'!$I45="",'Regular 1'!$I45="Not Approved",'Regular 1'!$H45="CAPPED OUT"),"",'Regular 1'!$G45)</f>
        <v/>
      </c>
      <c r="H41" s="56" t="str">
        <f>IF(OR('Regular 1'!$I45="",'Regular 1'!$I45="Not Approved",'Regular 1'!$H45="CAPPED OUT"),"",'Regular 1'!$H45)</f>
        <v/>
      </c>
    </row>
    <row r="42" spans="1:8" x14ac:dyDescent="0.2">
      <c r="A42" s="61" t="str">
        <f>IF(OR('Regular 1'!$I46="",'Regular 1'!$I46="Not Approved",'Regular 1'!$H46="CAPPED OUT"),"",Cover!$C$5)</f>
        <v/>
      </c>
      <c r="B42" s="61" t="str">
        <f>IF(OR('Regular 1'!$I46="",'Regular 1'!$I46="Not Approved",'Regular 1'!$H46="CAPPED OUT"),"","Regular 1")</f>
        <v/>
      </c>
      <c r="C42" s="53" t="str">
        <f>IF(OR('Regular 1'!$I46="",'Regular 1'!$I46="Not Approved",'Regular 1'!$B46="",'Regular 1'!$H46="CAPPED OUT"),"",'Regular 1'!$B46)</f>
        <v/>
      </c>
      <c r="D42" s="53" t="str">
        <f>IF(OR('Regular 1'!$I46="",'Regular 1'!$I46="Not Approved",'Regular 1'!$H46="CAPPED OUT"),"",'Regular 1'!$C46)</f>
        <v/>
      </c>
      <c r="E42" s="55" t="str">
        <f>IF(OR('Regular 1'!$I46="",'Regular 1'!$I46="Not Approved",'Regular 1'!$H46="CAPPED OUT"),"",'Regular 1'!$I46)</f>
        <v/>
      </c>
      <c r="F42" s="55" t="str">
        <f>IF(OR('Regular 1'!$I46="",'Regular 1'!$I46="Not Approved",'Regular 1'!$K46&lt;&gt;"Yes",'Regular 1'!$H46="CAPPED OUT"),"",'Regular 1'!$K46)</f>
        <v/>
      </c>
      <c r="G42" s="55" t="str">
        <f>IF(OR('Regular 1'!$I46="",'Regular 1'!$I46="Not Approved",'Regular 1'!$H46="CAPPED OUT"),"",'Regular 1'!$G46)</f>
        <v/>
      </c>
      <c r="H42" s="56" t="str">
        <f>IF(OR('Regular 1'!$I46="",'Regular 1'!$I46="Not Approved",'Regular 1'!$H46="CAPPED OUT"),"",'Regular 1'!$H46)</f>
        <v/>
      </c>
    </row>
    <row r="43" spans="1:8" x14ac:dyDescent="0.2">
      <c r="A43" s="61" t="str">
        <f>IF(OR('Regular 1'!$I47="",'Regular 1'!$I47="Not Approved",'Regular 1'!$H47="CAPPED OUT"),"",Cover!$C$5)</f>
        <v/>
      </c>
      <c r="B43" s="61" t="str">
        <f>IF(OR('Regular 1'!$I47="",'Regular 1'!$I47="Not Approved",'Regular 1'!$H47="CAPPED OUT"),"","Regular 1")</f>
        <v/>
      </c>
      <c r="C43" s="53" t="str">
        <f>IF(OR('Regular 1'!$I47="",'Regular 1'!$I47="Not Approved",'Regular 1'!$B47="",'Regular 1'!$H47="CAPPED OUT"),"",'Regular 1'!$B47)</f>
        <v/>
      </c>
      <c r="D43" s="53" t="str">
        <f>IF(OR('Regular 1'!$I47="",'Regular 1'!$I47="Not Approved",'Regular 1'!$H47="CAPPED OUT"),"",'Regular 1'!$C47)</f>
        <v/>
      </c>
      <c r="E43" s="55" t="str">
        <f>IF(OR('Regular 1'!$I47="",'Regular 1'!$I47="Not Approved",'Regular 1'!$H47="CAPPED OUT"),"",'Regular 1'!$I47)</f>
        <v/>
      </c>
      <c r="F43" s="55" t="str">
        <f>IF(OR('Regular 1'!$I47="",'Regular 1'!$I47="Not Approved",'Regular 1'!$K47&lt;&gt;"Yes",'Regular 1'!$H47="CAPPED OUT"),"",'Regular 1'!$K47)</f>
        <v/>
      </c>
      <c r="G43" s="55" t="str">
        <f>IF(OR('Regular 1'!$I47="",'Regular 1'!$I47="Not Approved",'Regular 1'!$H47="CAPPED OUT"),"",'Regular 1'!$G47)</f>
        <v/>
      </c>
      <c r="H43" s="56" t="str">
        <f>IF(OR('Regular 1'!$I47="",'Regular 1'!$I47="Not Approved",'Regular 1'!$H47="CAPPED OUT"),"",'Regular 1'!$H47)</f>
        <v/>
      </c>
    </row>
    <row r="44" spans="1:8" x14ac:dyDescent="0.2">
      <c r="A44" s="61" t="str">
        <f>IF(OR('Regular 1'!$I48="",'Regular 1'!$I48="Not Approved",'Regular 1'!$H48="CAPPED OUT"),"",Cover!$C$5)</f>
        <v/>
      </c>
      <c r="B44" s="61" t="str">
        <f>IF(OR('Regular 1'!$I48="",'Regular 1'!$I48="Not Approved",'Regular 1'!$H48="CAPPED OUT"),"","Regular 1")</f>
        <v/>
      </c>
      <c r="C44" s="53" t="str">
        <f>IF(OR('Regular 1'!$I48="",'Regular 1'!$I48="Not Approved",'Regular 1'!$B48="",'Regular 1'!$H48="CAPPED OUT"),"",'Regular 1'!$B48)</f>
        <v/>
      </c>
      <c r="D44" s="53" t="str">
        <f>IF(OR('Regular 1'!$I48="",'Regular 1'!$I48="Not Approved",'Regular 1'!$H48="CAPPED OUT"),"",'Regular 1'!$C48)</f>
        <v/>
      </c>
      <c r="E44" s="55" t="str">
        <f>IF(OR('Regular 1'!$I48="",'Regular 1'!$I48="Not Approved",'Regular 1'!$H48="CAPPED OUT"),"",'Regular 1'!$I48)</f>
        <v/>
      </c>
      <c r="F44" s="55" t="str">
        <f>IF(OR('Regular 1'!$I48="",'Regular 1'!$I48="Not Approved",'Regular 1'!$K48&lt;&gt;"Yes",'Regular 1'!$H48="CAPPED OUT"),"",'Regular 1'!$K48)</f>
        <v/>
      </c>
      <c r="G44" s="55" t="str">
        <f>IF(OR('Regular 1'!$I48="",'Regular 1'!$I48="Not Approved",'Regular 1'!$H48="CAPPED OUT"),"",'Regular 1'!$G48)</f>
        <v/>
      </c>
      <c r="H44" s="56" t="str">
        <f>IF(OR('Regular 1'!$I48="",'Regular 1'!$I48="Not Approved",'Regular 1'!$H48="CAPPED OUT"),"",'Regular 1'!$H48)</f>
        <v/>
      </c>
    </row>
    <row r="45" spans="1:8" x14ac:dyDescent="0.2">
      <c r="A45" s="61" t="str">
        <f>IF(OR('Regular 1'!$I49="",'Regular 1'!$I49="Not Approved",'Regular 1'!$H49="CAPPED OUT"),"",Cover!$C$5)</f>
        <v/>
      </c>
      <c r="B45" s="61" t="str">
        <f>IF(OR('Regular 1'!$I49="",'Regular 1'!$I49="Not Approved",'Regular 1'!$H49="CAPPED OUT"),"","Regular 1")</f>
        <v/>
      </c>
      <c r="C45" s="53" t="str">
        <f>IF(OR('Regular 1'!$I49="",'Regular 1'!$I49="Not Approved",'Regular 1'!$B49="",'Regular 1'!$H49="CAPPED OUT"),"",'Regular 1'!$B49)</f>
        <v/>
      </c>
      <c r="D45" s="53" t="str">
        <f>IF(OR('Regular 1'!$I49="",'Regular 1'!$I49="Not Approved",'Regular 1'!$H49="CAPPED OUT"),"",'Regular 1'!$C49)</f>
        <v/>
      </c>
      <c r="E45" s="55" t="str">
        <f>IF(OR('Regular 1'!$I49="",'Regular 1'!$I49="Not Approved",'Regular 1'!$H49="CAPPED OUT"),"",'Regular 1'!$I49)</f>
        <v/>
      </c>
      <c r="F45" s="55" t="str">
        <f>IF(OR('Regular 1'!$I49="",'Regular 1'!$I49="Not Approved",'Regular 1'!$K49&lt;&gt;"Yes",'Regular 1'!$H49="CAPPED OUT"),"",'Regular 1'!$K49)</f>
        <v/>
      </c>
      <c r="G45" s="55" t="str">
        <f>IF(OR('Regular 1'!$I49="",'Regular 1'!$I49="Not Approved",'Regular 1'!$H49="CAPPED OUT"),"",'Regular 1'!$G49)</f>
        <v/>
      </c>
      <c r="H45" s="56" t="str">
        <f>IF(OR('Regular 1'!$I49="",'Regular 1'!$I49="Not Approved",'Regular 1'!$H49="CAPPED OUT"),"",'Regular 1'!$H49)</f>
        <v/>
      </c>
    </row>
    <row r="46" spans="1:8" x14ac:dyDescent="0.2">
      <c r="A46" s="61" t="str">
        <f>IF(OR('Regular 1'!$I50="",'Regular 1'!$I50="Not Approved",'Regular 1'!$H50="CAPPED OUT"),"",Cover!$C$5)</f>
        <v/>
      </c>
      <c r="B46" s="61" t="str">
        <f>IF(OR('Regular 1'!$I50="",'Regular 1'!$I50="Not Approved",'Regular 1'!$H50="CAPPED OUT"),"","Regular 1")</f>
        <v/>
      </c>
      <c r="C46" s="53" t="str">
        <f>IF(OR('Regular 1'!$I50="",'Regular 1'!$I50="Not Approved",'Regular 1'!$B50="",'Regular 1'!$H50="CAPPED OUT"),"",'Regular 1'!$B50)</f>
        <v/>
      </c>
      <c r="D46" s="53" t="str">
        <f>IF(OR('Regular 1'!$I50="",'Regular 1'!$I50="Not Approved",'Regular 1'!$H50="CAPPED OUT"),"",'Regular 1'!$C50)</f>
        <v/>
      </c>
      <c r="E46" s="55" t="str">
        <f>IF(OR('Regular 1'!$I50="",'Regular 1'!$I50="Not Approved",'Regular 1'!$H50="CAPPED OUT"),"",'Regular 1'!$I50)</f>
        <v/>
      </c>
      <c r="F46" s="55" t="str">
        <f>IF(OR('Regular 1'!$I50="",'Regular 1'!$I50="Not Approved",'Regular 1'!$K50&lt;&gt;"Yes",'Regular 1'!$H50="CAPPED OUT"),"",'Regular 1'!$K50)</f>
        <v/>
      </c>
      <c r="G46" s="55" t="str">
        <f>IF(OR('Regular 1'!$I50="",'Regular 1'!$I50="Not Approved",'Regular 1'!$H50="CAPPED OUT"),"",'Regular 1'!$G50)</f>
        <v/>
      </c>
      <c r="H46" s="56" t="str">
        <f>IF(OR('Regular 1'!$I50="",'Regular 1'!$I50="Not Approved",'Regular 1'!$H50="CAPPED OUT"),"",'Regular 1'!$H50)</f>
        <v/>
      </c>
    </row>
    <row r="47" spans="1:8" x14ac:dyDescent="0.2">
      <c r="A47" s="61" t="str">
        <f>IF(OR('Regular 1'!$I51="",'Regular 1'!$I51="Not Approved",'Regular 1'!$H51="CAPPED OUT"),"",Cover!$C$5)</f>
        <v/>
      </c>
      <c r="B47" s="61" t="str">
        <f>IF(OR('Regular 1'!$I51="",'Regular 1'!$I51="Not Approved",'Regular 1'!$H51="CAPPED OUT"),"","Regular 1")</f>
        <v/>
      </c>
      <c r="C47" s="53" t="str">
        <f>IF(OR('Regular 1'!$I51="",'Regular 1'!$I51="Not Approved",'Regular 1'!$B51="",'Regular 1'!$H51="CAPPED OUT"),"",'Regular 1'!$B51)</f>
        <v/>
      </c>
      <c r="D47" s="53" t="str">
        <f>IF(OR('Regular 1'!$I51="",'Regular 1'!$I51="Not Approved",'Regular 1'!$H51="CAPPED OUT"),"",'Regular 1'!$C51)</f>
        <v/>
      </c>
      <c r="E47" s="55" t="str">
        <f>IF(OR('Regular 1'!$I51="",'Regular 1'!$I51="Not Approved",'Regular 1'!$H51="CAPPED OUT"),"",'Regular 1'!$I51)</f>
        <v/>
      </c>
      <c r="F47" s="55" t="str">
        <f>IF(OR('Regular 1'!$I51="",'Regular 1'!$I51="Not Approved",'Regular 1'!$K51&lt;&gt;"Yes",'Regular 1'!$H51="CAPPED OUT"),"",'Regular 1'!$K51)</f>
        <v/>
      </c>
      <c r="G47" s="55" t="str">
        <f>IF(OR('Regular 1'!$I51="",'Regular 1'!$I51="Not Approved",'Regular 1'!$H51="CAPPED OUT"),"",'Regular 1'!$G51)</f>
        <v/>
      </c>
      <c r="H47" s="56" t="str">
        <f>IF(OR('Regular 1'!$I51="",'Regular 1'!$I51="Not Approved",'Regular 1'!$H51="CAPPED OUT"),"",'Regular 1'!$H51)</f>
        <v/>
      </c>
    </row>
    <row r="48" spans="1:8" x14ac:dyDescent="0.2">
      <c r="A48" s="61" t="str">
        <f>IF(OR('Regular 1'!$I52="",'Regular 1'!$I52="Not Approved",'Regular 1'!$H52="CAPPED OUT"),"",Cover!$C$5)</f>
        <v/>
      </c>
      <c r="B48" s="61" t="str">
        <f>IF(OR('Regular 1'!$I52="",'Regular 1'!$I52="Not Approved",'Regular 1'!$H52="CAPPED OUT"),"","Regular 1")</f>
        <v/>
      </c>
      <c r="C48" s="53" t="str">
        <f>IF(OR('Regular 1'!$I52="",'Regular 1'!$I52="Not Approved",'Regular 1'!$B52="",'Regular 1'!$H52="CAPPED OUT"),"",'Regular 1'!$B52)</f>
        <v/>
      </c>
      <c r="D48" s="53" t="str">
        <f>IF(OR('Regular 1'!$I52="",'Regular 1'!$I52="Not Approved",'Regular 1'!$H52="CAPPED OUT"),"",'Regular 1'!$C52)</f>
        <v/>
      </c>
      <c r="E48" s="55" t="str">
        <f>IF(OR('Regular 1'!$I52="",'Regular 1'!$I52="Not Approved",'Regular 1'!$H52="CAPPED OUT"),"",'Regular 1'!$I52)</f>
        <v/>
      </c>
      <c r="F48" s="55" t="str">
        <f>IF(OR('Regular 1'!$I52="",'Regular 1'!$I52="Not Approved",'Regular 1'!$K52&lt;&gt;"Yes",'Regular 1'!$H52="CAPPED OUT"),"",'Regular 1'!$K52)</f>
        <v/>
      </c>
      <c r="G48" s="55" t="str">
        <f>IF(OR('Regular 1'!$I52="",'Regular 1'!$I52="Not Approved",'Regular 1'!$H52="CAPPED OUT"),"",'Regular 1'!$G52)</f>
        <v/>
      </c>
      <c r="H48" s="56" t="str">
        <f>IF(OR('Regular 1'!$I52="",'Regular 1'!$I52="Not Approved",'Regular 1'!$H52="CAPPED OUT"),"",'Regular 1'!$H52)</f>
        <v/>
      </c>
    </row>
    <row r="49" spans="1:8" x14ac:dyDescent="0.2">
      <c r="A49" s="61" t="str">
        <f>IF(OR('Regular 1'!$I53="",'Regular 1'!$I53="Not Approved",'Regular 1'!$H53="CAPPED OUT"),"",Cover!$C$5)</f>
        <v/>
      </c>
      <c r="B49" s="61" t="str">
        <f>IF(OR('Regular 1'!$I53="",'Regular 1'!$I53="Not Approved",'Regular 1'!$H53="CAPPED OUT"),"","Regular 1")</f>
        <v/>
      </c>
      <c r="C49" s="53" t="str">
        <f>IF(OR('Regular 1'!$I53="",'Regular 1'!$I53="Not Approved",'Regular 1'!$B53="",'Regular 1'!$H53="CAPPED OUT"),"",'Regular 1'!$B53)</f>
        <v/>
      </c>
      <c r="D49" s="53" t="str">
        <f>IF(OR('Regular 1'!$I53="",'Regular 1'!$I53="Not Approved",'Regular 1'!$H53="CAPPED OUT"),"",'Regular 1'!$C53)</f>
        <v/>
      </c>
      <c r="E49" s="55" t="str">
        <f>IF(OR('Regular 1'!$I53="",'Regular 1'!$I53="Not Approved",'Regular 1'!$H53="CAPPED OUT"),"",'Regular 1'!$I53)</f>
        <v/>
      </c>
      <c r="F49" s="55" t="str">
        <f>IF(OR('Regular 1'!$I53="",'Regular 1'!$I53="Not Approved",'Regular 1'!$K53&lt;&gt;"Yes",'Regular 1'!$H53="CAPPED OUT"),"",'Regular 1'!$K53)</f>
        <v/>
      </c>
      <c r="G49" s="55" t="str">
        <f>IF(OR('Regular 1'!$I53="",'Regular 1'!$I53="Not Approved",'Regular 1'!$H53="CAPPED OUT"),"",'Regular 1'!$G53)</f>
        <v/>
      </c>
      <c r="H49" s="56" t="str">
        <f>IF(OR('Regular 1'!$I53="",'Regular 1'!$I53="Not Approved",'Regular 1'!$H53="CAPPED OUT"),"",'Regular 1'!$H53)</f>
        <v/>
      </c>
    </row>
    <row r="50" spans="1:8" x14ac:dyDescent="0.2">
      <c r="A50" s="61" t="str">
        <f>IF(OR('Regular 1'!$I54="",'Regular 1'!$I54="Not Approved",'Regular 1'!$H54="CAPPED OUT"),"",Cover!$C$5)</f>
        <v/>
      </c>
      <c r="B50" s="61" t="str">
        <f>IF(OR('Regular 1'!$I54="",'Regular 1'!$I54="Not Approved",'Regular 1'!$H54="CAPPED OUT"),"","Regular 1")</f>
        <v/>
      </c>
      <c r="C50" s="53" t="str">
        <f>IF(OR('Regular 1'!$I54="",'Regular 1'!$I54="Not Approved",'Regular 1'!$B54="",'Regular 1'!$H54="CAPPED OUT"),"",'Regular 1'!$B54)</f>
        <v/>
      </c>
      <c r="D50" s="53" t="str">
        <f>IF(OR('Regular 1'!$I54="",'Regular 1'!$I54="Not Approved",'Regular 1'!$H54="CAPPED OUT"),"",'Regular 1'!$C54)</f>
        <v/>
      </c>
      <c r="E50" s="55" t="str">
        <f>IF(OR('Regular 1'!$I54="",'Regular 1'!$I54="Not Approved",'Regular 1'!$H54="CAPPED OUT"),"",'Regular 1'!$I54)</f>
        <v/>
      </c>
      <c r="F50" s="55" t="str">
        <f>IF(OR('Regular 1'!$I54="",'Regular 1'!$I54="Not Approved",'Regular 1'!$K54&lt;&gt;"Yes",'Regular 1'!$H54="CAPPED OUT"),"",'Regular 1'!$K54)</f>
        <v/>
      </c>
      <c r="G50" s="55" t="str">
        <f>IF(OR('Regular 1'!$I54="",'Regular 1'!$I54="Not Approved",'Regular 1'!$H54="CAPPED OUT"),"",'Regular 1'!$G54)</f>
        <v/>
      </c>
      <c r="H50" s="56" t="str">
        <f>IF(OR('Regular 1'!$I54="",'Regular 1'!$I54="Not Approved",'Regular 1'!$H54="CAPPED OUT"),"",'Regular 1'!$H54)</f>
        <v/>
      </c>
    </row>
    <row r="51" spans="1:8" x14ac:dyDescent="0.2">
      <c r="A51" s="61" t="str">
        <f>IF(OR('Regular 1'!$I55="",'Regular 1'!$I55="Not Approved",'Regular 1'!$H55="CAPPED OUT"),"",Cover!$C$5)</f>
        <v/>
      </c>
      <c r="B51" s="61" t="str">
        <f>IF(OR('Regular 1'!$I55="",'Regular 1'!$I55="Not Approved",'Regular 1'!$H55="CAPPED OUT"),"","Regular 1")</f>
        <v/>
      </c>
      <c r="C51" s="53" t="str">
        <f>IF(OR('Regular 1'!$I55="",'Regular 1'!$I55="Not Approved",'Regular 1'!$B55="",'Regular 1'!$H55="CAPPED OUT"),"",'Regular 1'!$B55)</f>
        <v/>
      </c>
      <c r="D51" s="53" t="str">
        <f>IF(OR('Regular 1'!$I55="",'Regular 1'!$I55="Not Approved",'Regular 1'!$H55="CAPPED OUT"),"",'Regular 1'!$C55)</f>
        <v/>
      </c>
      <c r="E51" s="55" t="str">
        <f>IF(OR('Regular 1'!$I55="",'Regular 1'!$I55="Not Approved",'Regular 1'!$H55="CAPPED OUT"),"",'Regular 1'!$I55)</f>
        <v/>
      </c>
      <c r="F51" s="55" t="str">
        <f>IF(OR('Regular 1'!$I55="",'Regular 1'!$I55="Not Approved",'Regular 1'!$K55&lt;&gt;"Yes",'Regular 1'!$H55="CAPPED OUT"),"",'Regular 1'!$K55)</f>
        <v/>
      </c>
      <c r="G51" s="55" t="str">
        <f>IF(OR('Regular 1'!$I55="",'Regular 1'!$I55="Not Approved",'Regular 1'!$H55="CAPPED OUT"),"",'Regular 1'!$G55)</f>
        <v/>
      </c>
      <c r="H51" s="56" t="str">
        <f>IF(OR('Regular 1'!$I55="",'Regular 1'!$I55="Not Approved",'Regular 1'!$H55="CAPPED OUT"),"",'Regular 1'!$H55)</f>
        <v/>
      </c>
    </row>
    <row r="52" spans="1:8" x14ac:dyDescent="0.2">
      <c r="A52" s="61" t="str">
        <f>IF(OR('Regular 1'!$I56="",'Regular 1'!$I56="Not Approved",'Regular 1'!$H56="CAPPED OUT"),"",Cover!$C$5)</f>
        <v/>
      </c>
      <c r="B52" s="61" t="str">
        <f>IF(OR('Regular 1'!$I56="",'Regular 1'!$I56="Not Approved",'Regular 1'!$H56="CAPPED OUT"),"","Regular 1")</f>
        <v/>
      </c>
      <c r="C52" s="53" t="str">
        <f>IF(OR('Regular 1'!$I56="",'Regular 1'!$I56="Not Approved",'Regular 1'!$B56="",'Regular 1'!$H56="CAPPED OUT"),"",'Regular 1'!$B56)</f>
        <v/>
      </c>
      <c r="D52" s="53" t="str">
        <f>IF(OR('Regular 1'!$I56="",'Regular 1'!$I56="Not Approved",'Regular 1'!$H56="CAPPED OUT"),"",'Regular 1'!$C56)</f>
        <v/>
      </c>
      <c r="E52" s="55" t="str">
        <f>IF(OR('Regular 1'!$I56="",'Regular 1'!$I56="Not Approved",'Regular 1'!$H56="CAPPED OUT"),"",'Regular 1'!$I56)</f>
        <v/>
      </c>
      <c r="F52" s="55" t="str">
        <f>IF(OR('Regular 1'!$I56="",'Regular 1'!$I56="Not Approved",'Regular 1'!$K56&lt;&gt;"Yes",'Regular 1'!$H56="CAPPED OUT"),"",'Regular 1'!$K56)</f>
        <v/>
      </c>
      <c r="G52" s="55" t="str">
        <f>IF(OR('Regular 1'!$I56="",'Regular 1'!$I56="Not Approved",'Regular 1'!$H56="CAPPED OUT"),"",'Regular 1'!$G56)</f>
        <v/>
      </c>
      <c r="H52" s="56" t="str">
        <f>IF(OR('Regular 1'!$I56="",'Regular 1'!$I56="Not Approved",'Regular 1'!$H56="CAPPED OUT"),"",'Regular 1'!$H56)</f>
        <v/>
      </c>
    </row>
    <row r="53" spans="1:8" x14ac:dyDescent="0.2">
      <c r="A53" s="61" t="str">
        <f>IF(OR('Regular 1'!$I57="",'Regular 1'!$I57="Not Approved",'Regular 1'!$H57="CAPPED OUT"),"",Cover!$C$5)</f>
        <v/>
      </c>
      <c r="B53" s="61" t="str">
        <f>IF(OR('Regular 1'!$I57="",'Regular 1'!$I57="Not Approved",'Regular 1'!$H57="CAPPED OUT"),"","Regular 1")</f>
        <v/>
      </c>
      <c r="C53" s="53" t="str">
        <f>IF(OR('Regular 1'!$I57="",'Regular 1'!$I57="Not Approved",'Regular 1'!$B57="",'Regular 1'!$H57="CAPPED OUT"),"",'Regular 1'!$B57)</f>
        <v/>
      </c>
      <c r="D53" s="53" t="str">
        <f>IF(OR('Regular 1'!$I57="",'Regular 1'!$I57="Not Approved",'Regular 1'!$H57="CAPPED OUT"),"",'Regular 1'!$C57)</f>
        <v/>
      </c>
      <c r="E53" s="55" t="str">
        <f>IF(OR('Regular 1'!$I57="",'Regular 1'!$I57="Not Approved",'Regular 1'!$H57="CAPPED OUT"),"",'Regular 1'!$I57)</f>
        <v/>
      </c>
      <c r="F53" s="55" t="str">
        <f>IF(OR('Regular 1'!$I57="",'Regular 1'!$I57="Not Approved",'Regular 1'!$K57&lt;&gt;"Yes",'Regular 1'!$H57="CAPPED OUT"),"",'Regular 1'!$K57)</f>
        <v/>
      </c>
      <c r="G53" s="55" t="str">
        <f>IF(OR('Regular 1'!$I57="",'Regular 1'!$I57="Not Approved",'Regular 1'!$H57="CAPPED OUT"),"",'Regular 1'!$G57)</f>
        <v/>
      </c>
      <c r="H53" s="56" t="str">
        <f>IF(OR('Regular 1'!$I57="",'Regular 1'!$I57="Not Approved",'Regular 1'!$H57="CAPPED OUT"),"",'Regular 1'!$H57)</f>
        <v/>
      </c>
    </row>
    <row r="54" spans="1:8" x14ac:dyDescent="0.2">
      <c r="A54" s="61" t="str">
        <f>IF(OR('Regular 1'!$I58="",'Regular 1'!$I58="Not Approved",'Regular 1'!$H58="CAPPED OUT"),"",Cover!$C$5)</f>
        <v/>
      </c>
      <c r="B54" s="61" t="str">
        <f>IF(OR('Regular 1'!$I58="",'Regular 1'!$I58="Not Approved",'Regular 1'!$H58="CAPPED OUT"),"","Regular 1")</f>
        <v/>
      </c>
      <c r="C54" s="53" t="str">
        <f>IF(OR('Regular 1'!$I58="",'Regular 1'!$I58="Not Approved",'Regular 1'!$B58="",'Regular 1'!$H58="CAPPED OUT"),"",'Regular 1'!$B58)</f>
        <v/>
      </c>
      <c r="D54" s="53" t="str">
        <f>IF(OR('Regular 1'!$I58="",'Regular 1'!$I58="Not Approved",'Regular 1'!$H58="CAPPED OUT"),"",'Regular 1'!$C58)</f>
        <v/>
      </c>
      <c r="E54" s="55" t="str">
        <f>IF(OR('Regular 1'!$I58="",'Regular 1'!$I58="Not Approved",'Regular 1'!$H58="CAPPED OUT"),"",'Regular 1'!$I58)</f>
        <v/>
      </c>
      <c r="F54" s="55" t="str">
        <f>IF(OR('Regular 1'!$I58="",'Regular 1'!$I58="Not Approved",'Regular 1'!$K58&lt;&gt;"Yes",'Regular 1'!$H58="CAPPED OUT"),"",'Regular 1'!$K58)</f>
        <v/>
      </c>
      <c r="G54" s="55" t="str">
        <f>IF(OR('Regular 1'!$I58="",'Regular 1'!$I58="Not Approved",'Regular 1'!$H58="CAPPED OUT"),"",'Regular 1'!$G58)</f>
        <v/>
      </c>
      <c r="H54" s="56" t="str">
        <f>IF(OR('Regular 1'!$I58="",'Regular 1'!$I58="Not Approved",'Regular 1'!$H58="CAPPED OUT"),"",'Regular 1'!$H58)</f>
        <v/>
      </c>
    </row>
    <row r="55" spans="1:8" x14ac:dyDescent="0.2">
      <c r="A55" s="61" t="str">
        <f>IF(OR('Regular 1'!$I59="",'Regular 1'!$I59="Not Approved",'Regular 1'!$H59="CAPPED OUT"),"",Cover!$C$5)</f>
        <v/>
      </c>
      <c r="B55" s="61" t="str">
        <f>IF(OR('Regular 1'!$I59="",'Regular 1'!$I59="Not Approved",'Regular 1'!$H59="CAPPED OUT"),"","Regular 1")</f>
        <v/>
      </c>
      <c r="C55" s="53" t="str">
        <f>IF(OR('Regular 1'!$I59="",'Regular 1'!$I59="Not Approved",'Regular 1'!$B59="",'Regular 1'!$H59="CAPPED OUT"),"",'Regular 1'!$B59)</f>
        <v/>
      </c>
      <c r="D55" s="53" t="str">
        <f>IF(OR('Regular 1'!$I59="",'Regular 1'!$I59="Not Approved",'Regular 1'!$H59="CAPPED OUT"),"",'Regular 1'!$C59)</f>
        <v/>
      </c>
      <c r="E55" s="55" t="str">
        <f>IF(OR('Regular 1'!$I59="",'Regular 1'!$I59="Not Approved",'Regular 1'!$H59="CAPPED OUT"),"",'Regular 1'!$I59)</f>
        <v/>
      </c>
      <c r="F55" s="55" t="str">
        <f>IF(OR('Regular 1'!$I59="",'Regular 1'!$I59="Not Approved",'Regular 1'!$K59&lt;&gt;"Yes",'Regular 1'!$H59="CAPPED OUT"),"",'Regular 1'!$K59)</f>
        <v/>
      </c>
      <c r="G55" s="55" t="str">
        <f>IF(OR('Regular 1'!$I59="",'Regular 1'!$I59="Not Approved",'Regular 1'!$H59="CAPPED OUT"),"",'Regular 1'!$G59)</f>
        <v/>
      </c>
      <c r="H55" s="56" t="str">
        <f>IF(OR('Regular 1'!$I59="",'Regular 1'!$I59="Not Approved",'Regular 1'!$H59="CAPPED OUT"),"",'Regular 1'!$H59)</f>
        <v/>
      </c>
    </row>
    <row r="56" spans="1:8" x14ac:dyDescent="0.2">
      <c r="A56" s="61" t="str">
        <f>IF(OR('Regular 1'!$I60="",'Regular 1'!$I60="Not Approved",'Regular 1'!$H60="CAPPED OUT"),"",Cover!$C$5)</f>
        <v/>
      </c>
      <c r="B56" s="61" t="str">
        <f>IF(OR('Regular 1'!$I60="",'Regular 1'!$I60="Not Approved",'Regular 1'!$H60="CAPPED OUT"),"","Regular 1")</f>
        <v/>
      </c>
      <c r="C56" s="53" t="str">
        <f>IF(OR('Regular 1'!$I60="",'Regular 1'!$I60="Not Approved",'Regular 1'!$B60="",'Regular 1'!$H60="CAPPED OUT"),"",'Regular 1'!$B60)</f>
        <v/>
      </c>
      <c r="D56" s="53" t="str">
        <f>IF(OR('Regular 1'!$I60="",'Regular 1'!$I60="Not Approved",'Regular 1'!$H60="CAPPED OUT"),"",'Regular 1'!$C60)</f>
        <v/>
      </c>
      <c r="E56" s="55" t="str">
        <f>IF(OR('Regular 1'!$I60="",'Regular 1'!$I60="Not Approved",'Regular 1'!$H60="CAPPED OUT"),"",'Regular 1'!$I60)</f>
        <v/>
      </c>
      <c r="F56" s="55" t="str">
        <f>IF(OR('Regular 1'!$I60="",'Regular 1'!$I60="Not Approved",'Regular 1'!$K60&lt;&gt;"Yes",'Regular 1'!$H60="CAPPED OUT"),"",'Regular 1'!$K60)</f>
        <v/>
      </c>
      <c r="G56" s="55" t="str">
        <f>IF(OR('Regular 1'!$I60="",'Regular 1'!$I60="Not Approved",'Regular 1'!$H60="CAPPED OUT"),"",'Regular 1'!$G60)</f>
        <v/>
      </c>
      <c r="H56" s="56" t="str">
        <f>IF(OR('Regular 1'!$I60="",'Regular 1'!$I60="Not Approved",'Regular 1'!$H60="CAPPED OUT"),"",'Regular 1'!$H60)</f>
        <v/>
      </c>
    </row>
    <row r="57" spans="1:8" x14ac:dyDescent="0.2">
      <c r="A57" s="61" t="str">
        <f>IF(OR('Regular 1'!$I61="",'Regular 1'!$I61="Not Approved",'Regular 1'!$H61="CAPPED OUT"),"",Cover!$C$5)</f>
        <v/>
      </c>
      <c r="B57" s="61" t="str">
        <f>IF(OR('Regular 1'!$I61="",'Regular 1'!$I61="Not Approved",'Regular 1'!$H61="CAPPED OUT"),"","Regular 1")</f>
        <v/>
      </c>
      <c r="C57" s="53" t="str">
        <f>IF(OR('Regular 1'!$I61="",'Regular 1'!$I61="Not Approved",'Regular 1'!$B61="",'Regular 1'!$H61="CAPPED OUT"),"",'Regular 1'!$B61)</f>
        <v/>
      </c>
      <c r="D57" s="53" t="str">
        <f>IF(OR('Regular 1'!$I61="",'Regular 1'!$I61="Not Approved",'Regular 1'!$H61="CAPPED OUT"),"",'Regular 1'!$C61)</f>
        <v/>
      </c>
      <c r="E57" s="55" t="str">
        <f>IF(OR('Regular 1'!$I61="",'Regular 1'!$I61="Not Approved",'Regular 1'!$H61="CAPPED OUT"),"",'Regular 1'!$I61)</f>
        <v/>
      </c>
      <c r="F57" s="55" t="str">
        <f>IF(OR('Regular 1'!$I61="",'Regular 1'!$I61="Not Approved",'Regular 1'!$K61&lt;&gt;"Yes",'Regular 1'!$H61="CAPPED OUT"),"",'Regular 1'!$K61)</f>
        <v/>
      </c>
      <c r="G57" s="55" t="str">
        <f>IF(OR('Regular 1'!$I61="",'Regular 1'!$I61="Not Approved",'Regular 1'!$H61="CAPPED OUT"),"",'Regular 1'!$G61)</f>
        <v/>
      </c>
      <c r="H57" s="56" t="str">
        <f>IF(OR('Regular 1'!$I61="",'Regular 1'!$I61="Not Approved",'Regular 1'!$H61="CAPPED OUT"),"",'Regular 1'!$H61)</f>
        <v/>
      </c>
    </row>
    <row r="58" spans="1:8" x14ac:dyDescent="0.2">
      <c r="A58" s="61" t="str">
        <f>IF(OR('Regular 1'!$I62="",'Regular 1'!$I62="Not Approved",'Regular 1'!$H62="CAPPED OUT"),"",Cover!$C$5)</f>
        <v/>
      </c>
      <c r="B58" s="61" t="str">
        <f>IF(OR('Regular 1'!$I62="",'Regular 1'!$I62="Not Approved",'Regular 1'!$H62="CAPPED OUT"),"","Regular 1")</f>
        <v/>
      </c>
      <c r="C58" s="53" t="str">
        <f>IF(OR('Regular 1'!$I62="",'Regular 1'!$I62="Not Approved",'Regular 1'!$B62="",'Regular 1'!$H62="CAPPED OUT"),"",'Regular 1'!$B62)</f>
        <v/>
      </c>
      <c r="D58" s="53" t="str">
        <f>IF(OR('Regular 1'!$I62="",'Regular 1'!$I62="Not Approved",'Regular 1'!$H62="CAPPED OUT"),"",'Regular 1'!$C62)</f>
        <v/>
      </c>
      <c r="E58" s="55" t="str">
        <f>IF(OR('Regular 1'!$I62="",'Regular 1'!$I62="Not Approved",'Regular 1'!$H62="CAPPED OUT"),"",'Regular 1'!$I62)</f>
        <v/>
      </c>
      <c r="F58" s="55" t="str">
        <f>IF(OR('Regular 1'!$I62="",'Regular 1'!$I62="Not Approved",'Regular 1'!$K62&lt;&gt;"Yes",'Regular 1'!$H62="CAPPED OUT"),"",'Regular 1'!$K62)</f>
        <v/>
      </c>
      <c r="G58" s="55" t="str">
        <f>IF(OR('Regular 1'!$I62="",'Regular 1'!$I62="Not Approved",'Regular 1'!$H62="CAPPED OUT"),"",'Regular 1'!$G62)</f>
        <v/>
      </c>
      <c r="H58" s="56" t="str">
        <f>IF(OR('Regular 1'!$I62="",'Regular 1'!$I62="Not Approved",'Regular 1'!$H62="CAPPED OUT"),"",'Regular 1'!$H62)</f>
        <v/>
      </c>
    </row>
    <row r="59" spans="1:8" x14ac:dyDescent="0.2">
      <c r="A59" s="61" t="str">
        <f>IF(OR('Regular 1'!$I63="",'Regular 1'!$I63="Not Approved",'Regular 1'!$H63="CAPPED OUT"),"",Cover!$C$5)</f>
        <v/>
      </c>
      <c r="B59" s="61" t="str">
        <f>IF(OR('Regular 1'!$I63="",'Regular 1'!$I63="Not Approved",'Regular 1'!$H63="CAPPED OUT"),"","Regular 1")</f>
        <v/>
      </c>
      <c r="C59" s="53" t="str">
        <f>IF(OR('Regular 1'!$I63="",'Regular 1'!$I63="Not Approved",'Regular 1'!$B63="",'Regular 1'!$H63="CAPPED OUT"),"",'Regular 1'!$B63)</f>
        <v/>
      </c>
      <c r="D59" s="53" t="str">
        <f>IF(OR('Regular 1'!$I63="",'Regular 1'!$I63="Not Approved",'Regular 1'!$H63="CAPPED OUT"),"",'Regular 1'!$C63)</f>
        <v/>
      </c>
      <c r="E59" s="55" t="str">
        <f>IF(OR('Regular 1'!$I63="",'Regular 1'!$I63="Not Approved",'Regular 1'!$H63="CAPPED OUT"),"",'Regular 1'!$I63)</f>
        <v/>
      </c>
      <c r="F59" s="55" t="str">
        <f>IF(OR('Regular 1'!$I63="",'Regular 1'!$I63="Not Approved",'Regular 1'!$K63&lt;&gt;"Yes",'Regular 1'!$H63="CAPPED OUT"),"",'Regular 1'!$K63)</f>
        <v/>
      </c>
      <c r="G59" s="55" t="str">
        <f>IF(OR('Regular 1'!$I63="",'Regular 1'!$I63="Not Approved",'Regular 1'!$H63="CAPPED OUT"),"",'Regular 1'!$G63)</f>
        <v/>
      </c>
      <c r="H59" s="56" t="str">
        <f>IF(OR('Regular 1'!$I63="",'Regular 1'!$I63="Not Approved",'Regular 1'!$H63="CAPPED OUT"),"",'Regular 1'!$H63)</f>
        <v/>
      </c>
    </row>
    <row r="60" spans="1:8" x14ac:dyDescent="0.2">
      <c r="A60" s="61" t="str">
        <f>IF(OR('Regular 1'!$I64="",'Regular 1'!$I64="Not Approved",'Regular 1'!$H64="CAPPED OUT"),"",Cover!$C$5)</f>
        <v/>
      </c>
      <c r="B60" s="61" t="str">
        <f>IF(OR('Regular 1'!$I64="",'Regular 1'!$I64="Not Approved",'Regular 1'!$H64="CAPPED OUT"),"","Regular 1")</f>
        <v/>
      </c>
      <c r="C60" s="53" t="str">
        <f>IF(OR('Regular 1'!$I64="",'Regular 1'!$I64="Not Approved",'Regular 1'!$B64="",'Regular 1'!$H64="CAPPED OUT"),"",'Regular 1'!$B64)</f>
        <v/>
      </c>
      <c r="D60" s="53" t="str">
        <f>IF(OR('Regular 1'!$I64="",'Regular 1'!$I64="Not Approved",'Regular 1'!$H64="CAPPED OUT"),"",'Regular 1'!$C64)</f>
        <v/>
      </c>
      <c r="E60" s="55" t="str">
        <f>IF(OR('Regular 1'!$I64="",'Regular 1'!$I64="Not Approved",'Regular 1'!$H64="CAPPED OUT"),"",'Regular 1'!$I64)</f>
        <v/>
      </c>
      <c r="F60" s="55" t="str">
        <f>IF(OR('Regular 1'!$I64="",'Regular 1'!$I64="Not Approved",'Regular 1'!$K64&lt;&gt;"Yes",'Regular 1'!$H64="CAPPED OUT"),"",'Regular 1'!$K64)</f>
        <v/>
      </c>
      <c r="G60" s="55" t="str">
        <f>IF(OR('Regular 1'!$I64="",'Regular 1'!$I64="Not Approved",'Regular 1'!$H64="CAPPED OUT"),"",'Regular 1'!$G64)</f>
        <v/>
      </c>
      <c r="H60" s="56" t="str">
        <f>IF(OR('Regular 1'!$I64="",'Regular 1'!$I64="Not Approved",'Regular 1'!$H64="CAPPED OUT"),"",'Regular 1'!$H64)</f>
        <v/>
      </c>
    </row>
    <row r="61" spans="1:8" x14ac:dyDescent="0.2">
      <c r="A61" s="61" t="str">
        <f>IF(OR('Regular 1'!$I65="",'Regular 1'!$I65="Not Approved",'Regular 1'!$H65="CAPPED OUT"),"",Cover!$C$5)</f>
        <v/>
      </c>
      <c r="B61" s="61" t="str">
        <f>IF(OR('Regular 1'!$I65="",'Regular 1'!$I65="Not Approved",'Regular 1'!$H65="CAPPED OUT"),"","Regular 1")</f>
        <v/>
      </c>
      <c r="C61" s="53" t="str">
        <f>IF(OR('Regular 1'!$I65="",'Regular 1'!$I65="Not Approved",'Regular 1'!$B65="",'Regular 1'!$H65="CAPPED OUT"),"",'Regular 1'!$B65)</f>
        <v/>
      </c>
      <c r="D61" s="53" t="str">
        <f>IF(OR('Regular 1'!$I65="",'Regular 1'!$I65="Not Approved",'Regular 1'!$H65="CAPPED OUT"),"",'Regular 1'!$C65)</f>
        <v/>
      </c>
      <c r="E61" s="55" t="str">
        <f>IF(OR('Regular 1'!$I65="",'Regular 1'!$I65="Not Approved",'Regular 1'!$H65="CAPPED OUT"),"",'Regular 1'!$I65)</f>
        <v/>
      </c>
      <c r="F61" s="55" t="str">
        <f>IF(OR('Regular 1'!$I65="",'Regular 1'!$I65="Not Approved",'Regular 1'!$K65&lt;&gt;"Yes",'Regular 1'!$H65="CAPPED OUT"),"",'Regular 1'!$K65)</f>
        <v/>
      </c>
      <c r="G61" s="55" t="str">
        <f>IF(OR('Regular 1'!$I65="",'Regular 1'!$I65="Not Approved",'Regular 1'!$H65="CAPPED OUT"),"",'Regular 1'!$G65)</f>
        <v/>
      </c>
      <c r="H61" s="56" t="str">
        <f>IF(OR('Regular 1'!$I65="",'Regular 1'!$I65="Not Approved",'Regular 1'!$H65="CAPPED OUT"),"",'Regular 1'!$H65)</f>
        <v/>
      </c>
    </row>
    <row r="62" spans="1:8" x14ac:dyDescent="0.2">
      <c r="A62" s="61" t="str">
        <f>IF(OR('Regular 1'!$I66="",'Regular 1'!$I66="Not Approved",'Regular 1'!$H66="CAPPED OUT"),"",Cover!$C$5)</f>
        <v/>
      </c>
      <c r="B62" s="61" t="str">
        <f>IF(OR('Regular 1'!$I66="",'Regular 1'!$I66="Not Approved",'Regular 1'!$H66="CAPPED OUT"),"","Regular 1")</f>
        <v/>
      </c>
      <c r="C62" s="53" t="str">
        <f>IF(OR('Regular 1'!$I66="",'Regular 1'!$I66="Not Approved",'Regular 1'!$B66="",'Regular 1'!$H66="CAPPED OUT"),"",'Regular 1'!$B66)</f>
        <v/>
      </c>
      <c r="D62" s="53" t="str">
        <f>IF(OR('Regular 1'!$I66="",'Regular 1'!$I66="Not Approved",'Regular 1'!$H66="CAPPED OUT"),"",'Regular 1'!$C66)</f>
        <v/>
      </c>
      <c r="E62" s="55" t="str">
        <f>IF(OR('Regular 1'!$I66="",'Regular 1'!$I66="Not Approved",'Regular 1'!$H66="CAPPED OUT"),"",'Regular 1'!$I66)</f>
        <v/>
      </c>
      <c r="F62" s="55" t="str">
        <f>IF(OR('Regular 1'!$I66="",'Regular 1'!$I66="Not Approved",'Regular 1'!$K66&lt;&gt;"Yes",'Regular 1'!$H66="CAPPED OUT"),"",'Regular 1'!$K66)</f>
        <v/>
      </c>
      <c r="G62" s="55" t="str">
        <f>IF(OR('Regular 1'!$I66="",'Regular 1'!$I66="Not Approved",'Regular 1'!$H66="CAPPED OUT"),"",'Regular 1'!$G66)</f>
        <v/>
      </c>
      <c r="H62" s="56" t="str">
        <f>IF(OR('Regular 1'!$I66="",'Regular 1'!$I66="Not Approved",'Regular 1'!$H66="CAPPED OUT"),"",'Regular 1'!$H66)</f>
        <v/>
      </c>
    </row>
    <row r="63" spans="1:8" x14ac:dyDescent="0.2">
      <c r="A63" s="61" t="str">
        <f>IF(OR('Regular 1'!$I67="",'Regular 1'!$I67="Not Approved",'Regular 1'!$H67="CAPPED OUT"),"",Cover!$C$5)</f>
        <v/>
      </c>
      <c r="B63" s="61" t="str">
        <f>IF(OR('Regular 1'!$I67="",'Regular 1'!$I67="Not Approved",'Regular 1'!$H67="CAPPED OUT"),"","Regular 1")</f>
        <v/>
      </c>
      <c r="C63" s="53" t="str">
        <f>IF(OR('Regular 1'!$I67="",'Regular 1'!$I67="Not Approved",'Regular 1'!$B67="",'Regular 1'!$H67="CAPPED OUT"),"",'Regular 1'!$B67)</f>
        <v/>
      </c>
      <c r="D63" s="53" t="str">
        <f>IF(OR('Regular 1'!$I67="",'Regular 1'!$I67="Not Approved",'Regular 1'!$H67="CAPPED OUT"),"",'Regular 1'!$C67)</f>
        <v/>
      </c>
      <c r="E63" s="55" t="str">
        <f>IF(OR('Regular 1'!$I67="",'Regular 1'!$I67="Not Approved",'Regular 1'!$H67="CAPPED OUT"),"",'Regular 1'!$I67)</f>
        <v/>
      </c>
      <c r="F63" s="55" t="str">
        <f>IF(OR('Regular 1'!$I67="",'Regular 1'!$I67="Not Approved",'Regular 1'!$K67&lt;&gt;"Yes",'Regular 1'!$H67="CAPPED OUT"),"",'Regular 1'!$K67)</f>
        <v/>
      </c>
      <c r="G63" s="55" t="str">
        <f>IF(OR('Regular 1'!$I67="",'Regular 1'!$I67="Not Approved",'Regular 1'!$H67="CAPPED OUT"),"",'Regular 1'!$G67)</f>
        <v/>
      </c>
      <c r="H63" s="56" t="str">
        <f>IF(OR('Regular 1'!$I67="",'Regular 1'!$I67="Not Approved",'Regular 1'!$H67="CAPPED OUT"),"",'Regular 1'!$H67)</f>
        <v/>
      </c>
    </row>
    <row r="64" spans="1:8" x14ac:dyDescent="0.2">
      <c r="A64" s="61" t="str">
        <f>IF(OR('Regular 1'!$I68="",'Regular 1'!$I68="Not Approved",'Regular 1'!$H68="CAPPED OUT"),"",Cover!$C$5)</f>
        <v/>
      </c>
      <c r="B64" s="61" t="str">
        <f>IF(OR('Regular 1'!$I68="",'Regular 1'!$I68="Not Approved",'Regular 1'!$H68="CAPPED OUT"),"","Regular 1")</f>
        <v/>
      </c>
      <c r="C64" s="53" t="str">
        <f>IF(OR('Regular 1'!$I68="",'Regular 1'!$I68="Not Approved",'Regular 1'!$B68="",'Regular 1'!$H68="CAPPED OUT"),"",'Regular 1'!$B68)</f>
        <v/>
      </c>
      <c r="D64" s="53" t="str">
        <f>IF(OR('Regular 1'!$I68="",'Regular 1'!$I68="Not Approved",'Regular 1'!$H68="CAPPED OUT"),"",'Regular 1'!$C68)</f>
        <v/>
      </c>
      <c r="E64" s="55" t="str">
        <f>IF(OR('Regular 1'!$I68="",'Regular 1'!$I68="Not Approved",'Regular 1'!$H68="CAPPED OUT"),"",'Regular 1'!$I68)</f>
        <v/>
      </c>
      <c r="F64" s="55" t="str">
        <f>IF(OR('Regular 1'!$I68="",'Regular 1'!$I68="Not Approved",'Regular 1'!$K68&lt;&gt;"Yes",'Regular 1'!$H68="CAPPED OUT"),"",'Regular 1'!$K68)</f>
        <v/>
      </c>
      <c r="G64" s="55" t="str">
        <f>IF(OR('Regular 1'!$I68="",'Regular 1'!$I68="Not Approved",'Regular 1'!$H68="CAPPED OUT"),"",'Regular 1'!$G68)</f>
        <v/>
      </c>
      <c r="H64" s="56" t="str">
        <f>IF(OR('Regular 1'!$I68="",'Regular 1'!$I68="Not Approved",'Regular 1'!$H68="CAPPED OUT"),"",'Regular 1'!$H68)</f>
        <v/>
      </c>
    </row>
    <row r="65" spans="1:8" x14ac:dyDescent="0.2">
      <c r="A65" s="61" t="str">
        <f>IF(OR('Regular 1'!$I69="",'Regular 1'!$I69="Not Approved",'Regular 1'!$H69="CAPPED OUT"),"",Cover!$C$5)</f>
        <v/>
      </c>
      <c r="B65" s="61" t="str">
        <f>IF(OR('Regular 1'!$I69="",'Regular 1'!$I69="Not Approved",'Regular 1'!$H69="CAPPED OUT"),"","Regular 1")</f>
        <v/>
      </c>
      <c r="C65" s="53" t="str">
        <f>IF(OR('Regular 1'!$I69="",'Regular 1'!$I69="Not Approved",'Regular 1'!$B69="",'Regular 1'!$H69="CAPPED OUT"),"",'Regular 1'!$B69)</f>
        <v/>
      </c>
      <c r="D65" s="53" t="str">
        <f>IF(OR('Regular 1'!$I69="",'Regular 1'!$I69="Not Approved",'Regular 1'!$H69="CAPPED OUT"),"",'Regular 1'!$C69)</f>
        <v/>
      </c>
      <c r="E65" s="55" t="str">
        <f>IF(OR('Regular 1'!$I69="",'Regular 1'!$I69="Not Approved",'Regular 1'!$H69="CAPPED OUT"),"",'Regular 1'!$I69)</f>
        <v/>
      </c>
      <c r="F65" s="55" t="str">
        <f>IF(OR('Regular 1'!$I69="",'Regular 1'!$I69="Not Approved",'Regular 1'!$K69&lt;&gt;"Yes",'Regular 1'!$H69="CAPPED OUT"),"",'Regular 1'!$K69)</f>
        <v/>
      </c>
      <c r="G65" s="55" t="str">
        <f>IF(OR('Regular 1'!$I69="",'Regular 1'!$I69="Not Approved",'Regular 1'!$H69="CAPPED OUT"),"",'Regular 1'!$G69)</f>
        <v/>
      </c>
      <c r="H65" s="56" t="str">
        <f>IF(OR('Regular 1'!$I69="",'Regular 1'!$I69="Not Approved",'Regular 1'!$H69="CAPPED OUT"),"",'Regular 1'!$H69)</f>
        <v/>
      </c>
    </row>
    <row r="66" spans="1:8" x14ac:dyDescent="0.2">
      <c r="A66" s="61" t="str">
        <f>IF(OR('Regular 1'!$I70="",'Regular 1'!$I70="Not Approved",'Regular 1'!$H70="CAPPED OUT"),"",Cover!$C$5)</f>
        <v/>
      </c>
      <c r="B66" s="61" t="str">
        <f>IF(OR('Regular 1'!$I70="",'Regular 1'!$I70="Not Approved",'Regular 1'!$H70="CAPPED OUT"),"","Regular 1")</f>
        <v/>
      </c>
      <c r="C66" s="53" t="str">
        <f>IF(OR('Regular 1'!$I70="",'Regular 1'!$I70="Not Approved",'Regular 1'!$B70="",'Regular 1'!$H70="CAPPED OUT"),"",'Regular 1'!$B70)</f>
        <v/>
      </c>
      <c r="D66" s="53" t="str">
        <f>IF(OR('Regular 1'!$I70="",'Regular 1'!$I70="Not Approved",'Regular 1'!$H70="CAPPED OUT"),"",'Regular 1'!$C70)</f>
        <v/>
      </c>
      <c r="E66" s="55" t="str">
        <f>IF(OR('Regular 1'!$I70="",'Regular 1'!$I70="Not Approved",'Regular 1'!$H70="CAPPED OUT"),"",'Regular 1'!$I70)</f>
        <v/>
      </c>
      <c r="F66" s="55" t="str">
        <f>IF(OR('Regular 1'!$I70="",'Regular 1'!$I70="Not Approved",'Regular 1'!$K70&lt;&gt;"Yes",'Regular 1'!$H70="CAPPED OUT"),"",'Regular 1'!$K70)</f>
        <v/>
      </c>
      <c r="G66" s="55" t="str">
        <f>IF(OR('Regular 1'!$I70="",'Regular 1'!$I70="Not Approved",'Regular 1'!$H70="CAPPED OUT"),"",'Regular 1'!$G70)</f>
        <v/>
      </c>
      <c r="H66" s="56" t="str">
        <f>IF(OR('Regular 1'!$I70="",'Regular 1'!$I70="Not Approved",'Regular 1'!$H70="CAPPED OUT"),"",'Regular 1'!$H70)</f>
        <v/>
      </c>
    </row>
    <row r="67" spans="1:8" x14ac:dyDescent="0.2">
      <c r="A67" s="61" t="str">
        <f>IF(OR('Regular 1'!$I71="",'Regular 1'!$I71="Not Approved",'Regular 1'!$H71="CAPPED OUT"),"",Cover!$C$5)</f>
        <v/>
      </c>
      <c r="B67" s="61" t="str">
        <f>IF(OR('Regular 1'!$I71="",'Regular 1'!$I71="Not Approved",'Regular 1'!$H71="CAPPED OUT"),"","Regular 1")</f>
        <v/>
      </c>
      <c r="C67" s="53" t="str">
        <f>IF(OR('Regular 1'!$I71="",'Regular 1'!$I71="Not Approved",'Regular 1'!$B71="",'Regular 1'!$H71="CAPPED OUT"),"",'Regular 1'!$B71)</f>
        <v/>
      </c>
      <c r="D67" s="53" t="str">
        <f>IF(OR('Regular 1'!$I71="",'Regular 1'!$I71="Not Approved",'Regular 1'!$H71="CAPPED OUT"),"",'Regular 1'!$C71)</f>
        <v/>
      </c>
      <c r="E67" s="55" t="str">
        <f>IF(OR('Regular 1'!$I71="",'Regular 1'!$I71="Not Approved",'Regular 1'!$H71="CAPPED OUT"),"",'Regular 1'!$I71)</f>
        <v/>
      </c>
      <c r="F67" s="55" t="str">
        <f>IF(OR('Regular 1'!$I71="",'Regular 1'!$I71="Not Approved",'Regular 1'!$K71&lt;&gt;"Yes",'Regular 1'!$H71="CAPPED OUT"),"",'Regular 1'!$K71)</f>
        <v/>
      </c>
      <c r="G67" s="55" t="str">
        <f>IF(OR('Regular 1'!$I71="",'Regular 1'!$I71="Not Approved",'Regular 1'!$H71="CAPPED OUT"),"",'Regular 1'!$G71)</f>
        <v/>
      </c>
      <c r="H67" s="56" t="str">
        <f>IF(OR('Regular 1'!$I71="",'Regular 1'!$I71="Not Approved",'Regular 1'!$H71="CAPPED OUT"),"",'Regular 1'!$H71)</f>
        <v/>
      </c>
    </row>
    <row r="68" spans="1:8" x14ac:dyDescent="0.2">
      <c r="A68" s="61" t="str">
        <f>IF(OR('Regular 1'!$I72="",'Regular 1'!$I72="Not Approved",'Regular 1'!$H72="CAPPED OUT"),"",Cover!$C$5)</f>
        <v/>
      </c>
      <c r="B68" s="61" t="str">
        <f>IF(OR('Regular 1'!$I72="",'Regular 1'!$I72="Not Approved",'Regular 1'!$H72="CAPPED OUT"),"","Regular 1")</f>
        <v/>
      </c>
      <c r="C68" s="53" t="str">
        <f>IF(OR('Regular 1'!$I72="",'Regular 1'!$I72="Not Approved",'Regular 1'!$B72="",'Regular 1'!$H72="CAPPED OUT"),"",'Regular 1'!$B72)</f>
        <v/>
      </c>
      <c r="D68" s="53" t="str">
        <f>IF(OR('Regular 1'!$I72="",'Regular 1'!$I72="Not Approved",'Regular 1'!$H72="CAPPED OUT"),"",'Regular 1'!$C72)</f>
        <v/>
      </c>
      <c r="E68" s="55" t="str">
        <f>IF(OR('Regular 1'!$I72="",'Regular 1'!$I72="Not Approved",'Regular 1'!$H72="CAPPED OUT"),"",'Regular 1'!$I72)</f>
        <v/>
      </c>
      <c r="F68" s="55" t="str">
        <f>IF(OR('Regular 1'!$I72="",'Regular 1'!$I72="Not Approved",'Regular 1'!$K72&lt;&gt;"Yes",'Regular 1'!$H72="CAPPED OUT"),"",'Regular 1'!$K72)</f>
        <v/>
      </c>
      <c r="G68" s="55" t="str">
        <f>IF(OR('Regular 1'!$I72="",'Regular 1'!$I72="Not Approved",'Regular 1'!$H72="CAPPED OUT"),"",'Regular 1'!$G72)</f>
        <v/>
      </c>
      <c r="H68" s="56" t="str">
        <f>IF(OR('Regular 1'!$I72="",'Regular 1'!$I72="Not Approved",'Regular 1'!$H72="CAPPED OUT"),"",'Regular 1'!$H72)</f>
        <v/>
      </c>
    </row>
    <row r="69" spans="1:8" x14ac:dyDescent="0.2">
      <c r="A69" s="61" t="str">
        <f>IF(OR('Regular 1'!$I73="",'Regular 1'!$I73="Not Approved",'Regular 1'!$H73="CAPPED OUT"),"",Cover!$C$5)</f>
        <v/>
      </c>
      <c r="B69" s="61" t="str">
        <f>IF(OR('Regular 1'!$I73="",'Regular 1'!$I73="Not Approved",'Regular 1'!$H73="CAPPED OUT"),"","Regular 1")</f>
        <v/>
      </c>
      <c r="C69" s="53" t="str">
        <f>IF(OR('Regular 1'!$I73="",'Regular 1'!$I73="Not Approved",'Regular 1'!$B73="",'Regular 1'!$H73="CAPPED OUT"),"",'Regular 1'!$B73)</f>
        <v/>
      </c>
      <c r="D69" s="53" t="str">
        <f>IF(OR('Regular 1'!$I73="",'Regular 1'!$I73="Not Approved",'Regular 1'!$H73="CAPPED OUT"),"",'Regular 1'!$C73)</f>
        <v/>
      </c>
      <c r="E69" s="55" t="str">
        <f>IF(OR('Regular 1'!$I73="",'Regular 1'!$I73="Not Approved",'Regular 1'!$H73="CAPPED OUT"),"",'Regular 1'!$I73)</f>
        <v/>
      </c>
      <c r="F69" s="55" t="str">
        <f>IF(OR('Regular 1'!$I73="",'Regular 1'!$I73="Not Approved",'Regular 1'!$K73&lt;&gt;"Yes",'Regular 1'!$H73="CAPPED OUT"),"",'Regular 1'!$K73)</f>
        <v/>
      </c>
      <c r="G69" s="55" t="str">
        <f>IF(OR('Regular 1'!$I73="",'Regular 1'!$I73="Not Approved",'Regular 1'!$H73="CAPPED OUT"),"",'Regular 1'!$G73)</f>
        <v/>
      </c>
      <c r="H69" s="56" t="str">
        <f>IF(OR('Regular 1'!$I73="",'Regular 1'!$I73="Not Approved",'Regular 1'!$H73="CAPPED OUT"),"",'Regular 1'!$H73)</f>
        <v/>
      </c>
    </row>
    <row r="70" spans="1:8" x14ac:dyDescent="0.2">
      <c r="A70" s="61" t="str">
        <f>IF(OR('Regular 1'!$I74="",'Regular 1'!$I74="Not Approved",'Regular 1'!$H74="CAPPED OUT"),"",Cover!$C$5)</f>
        <v/>
      </c>
      <c r="B70" s="61" t="str">
        <f>IF(OR('Regular 1'!$I74="",'Regular 1'!$I74="Not Approved",'Regular 1'!$H74="CAPPED OUT"),"","Regular 1")</f>
        <v/>
      </c>
      <c r="C70" s="53" t="str">
        <f>IF(OR('Regular 1'!$I74="",'Regular 1'!$I74="Not Approved",'Regular 1'!$B74="",'Regular 1'!$H74="CAPPED OUT"),"",'Regular 1'!$B74)</f>
        <v/>
      </c>
      <c r="D70" s="53" t="str">
        <f>IF(OR('Regular 1'!$I74="",'Regular 1'!$I74="Not Approved",'Regular 1'!$H74="CAPPED OUT"),"",'Regular 1'!$C74)</f>
        <v/>
      </c>
      <c r="E70" s="55" t="str">
        <f>IF(OR('Regular 1'!$I74="",'Regular 1'!$I74="Not Approved",'Regular 1'!$H74="CAPPED OUT"),"",'Regular 1'!$I74)</f>
        <v/>
      </c>
      <c r="F70" s="55" t="str">
        <f>IF(OR('Regular 1'!$I74="",'Regular 1'!$I74="Not Approved",'Regular 1'!$K74&lt;&gt;"Yes",'Regular 1'!$H74="CAPPED OUT"),"",'Regular 1'!$K74)</f>
        <v/>
      </c>
      <c r="G70" s="55" t="str">
        <f>IF(OR('Regular 1'!$I74="",'Regular 1'!$I74="Not Approved",'Regular 1'!$H74="CAPPED OUT"),"",'Regular 1'!$G74)</f>
        <v/>
      </c>
      <c r="H70" s="56" t="str">
        <f>IF(OR('Regular 1'!$I74="",'Regular 1'!$I74="Not Approved",'Regular 1'!$H74="CAPPED OUT"),"",'Regular 1'!$H74)</f>
        <v/>
      </c>
    </row>
    <row r="71" spans="1:8" x14ac:dyDescent="0.2">
      <c r="A71" s="61" t="str">
        <f>IF(OR('Regular 1'!$I75="",'Regular 1'!$I75="Not Approved",'Regular 1'!$H75="CAPPED OUT"),"",Cover!$C$5)</f>
        <v/>
      </c>
      <c r="B71" s="61" t="str">
        <f>IF(OR('Regular 1'!$I75="",'Regular 1'!$I75="Not Approved",'Regular 1'!$H75="CAPPED OUT"),"","Regular 1")</f>
        <v/>
      </c>
      <c r="C71" s="53" t="str">
        <f>IF(OR('Regular 1'!$I75="",'Regular 1'!$I75="Not Approved",'Regular 1'!$B75="",'Regular 1'!$H75="CAPPED OUT"),"",'Regular 1'!$B75)</f>
        <v/>
      </c>
      <c r="D71" s="53" t="str">
        <f>IF(OR('Regular 1'!$I75="",'Regular 1'!$I75="Not Approved",'Regular 1'!$H75="CAPPED OUT"),"",'Regular 1'!$C75)</f>
        <v/>
      </c>
      <c r="E71" s="55" t="str">
        <f>IF(OR('Regular 1'!$I75="",'Regular 1'!$I75="Not Approved",'Regular 1'!$H75="CAPPED OUT"),"",'Regular 1'!$I75)</f>
        <v/>
      </c>
      <c r="F71" s="55" t="str">
        <f>IF(OR('Regular 1'!$I75="",'Regular 1'!$I75="Not Approved",'Regular 1'!$K75&lt;&gt;"Yes",'Regular 1'!$H75="CAPPED OUT"),"",'Regular 1'!$K75)</f>
        <v/>
      </c>
      <c r="G71" s="55" t="str">
        <f>IF(OR('Regular 1'!$I75="",'Regular 1'!$I75="Not Approved",'Regular 1'!$H75="CAPPED OUT"),"",'Regular 1'!$G75)</f>
        <v/>
      </c>
      <c r="H71" s="56" t="str">
        <f>IF(OR('Regular 1'!$I75="",'Regular 1'!$I75="Not Approved",'Regular 1'!$H75="CAPPED OUT"),"",'Regular 1'!$H75)</f>
        <v/>
      </c>
    </row>
    <row r="72" spans="1:8" x14ac:dyDescent="0.2">
      <c r="A72" s="61" t="str">
        <f>IF(OR('Regular 1'!$I76="",'Regular 1'!$I76="Not Approved",'Regular 1'!$H76="CAPPED OUT"),"",Cover!$C$5)</f>
        <v/>
      </c>
      <c r="B72" s="61" t="str">
        <f>IF(OR('Regular 1'!$I76="",'Regular 1'!$I76="Not Approved",'Regular 1'!$H76="CAPPED OUT"),"","Regular 1")</f>
        <v/>
      </c>
      <c r="C72" s="53" t="str">
        <f>IF(OR('Regular 1'!$I76="",'Regular 1'!$I76="Not Approved",'Regular 1'!$B76="",'Regular 1'!$H76="CAPPED OUT"),"",'Regular 1'!$B76)</f>
        <v/>
      </c>
      <c r="D72" s="53" t="str">
        <f>IF(OR('Regular 1'!$I76="",'Regular 1'!$I76="Not Approved",'Regular 1'!$H76="CAPPED OUT"),"",'Regular 1'!$C76)</f>
        <v/>
      </c>
      <c r="E72" s="55" t="str">
        <f>IF(OR('Regular 1'!$I76="",'Regular 1'!$I76="Not Approved",'Regular 1'!$H76="CAPPED OUT"),"",'Regular 1'!$I76)</f>
        <v/>
      </c>
      <c r="F72" s="55" t="str">
        <f>IF(OR('Regular 1'!$I76="",'Regular 1'!$I76="Not Approved",'Regular 1'!$K76&lt;&gt;"Yes",'Regular 1'!$H76="CAPPED OUT"),"",'Regular 1'!$K76)</f>
        <v/>
      </c>
      <c r="G72" s="55" t="str">
        <f>IF(OR('Regular 1'!$I76="",'Regular 1'!$I76="Not Approved",'Regular 1'!$H76="CAPPED OUT"),"",'Regular 1'!$G76)</f>
        <v/>
      </c>
      <c r="H72" s="56" t="str">
        <f>IF(OR('Regular 1'!$I76="",'Regular 1'!$I76="Not Approved",'Regular 1'!$H76="CAPPED OUT"),"",'Regular 1'!$H76)</f>
        <v/>
      </c>
    </row>
    <row r="73" spans="1:8" x14ac:dyDescent="0.2">
      <c r="A73" s="61" t="str">
        <f>IF(OR('Regular 1'!$I77="",'Regular 1'!$I77="Not Approved",'Regular 1'!$H77="CAPPED OUT"),"",Cover!$C$5)</f>
        <v/>
      </c>
      <c r="B73" s="61" t="str">
        <f>IF(OR('Regular 1'!$I77="",'Regular 1'!$I77="Not Approved",'Regular 1'!$H77="CAPPED OUT"),"","Regular 1")</f>
        <v/>
      </c>
      <c r="C73" s="53" t="str">
        <f>IF(OR('Regular 1'!$I77="",'Regular 1'!$I77="Not Approved",'Regular 1'!$B77="",'Regular 1'!$H77="CAPPED OUT"),"",'Regular 1'!$B77)</f>
        <v/>
      </c>
      <c r="D73" s="53" t="str">
        <f>IF(OR('Regular 1'!$I77="",'Regular 1'!$I77="Not Approved",'Regular 1'!$H77="CAPPED OUT"),"",'Regular 1'!$C77)</f>
        <v/>
      </c>
      <c r="E73" s="55" t="str">
        <f>IF(OR('Regular 1'!$I77="",'Regular 1'!$I77="Not Approved",'Regular 1'!$H77="CAPPED OUT"),"",'Regular 1'!$I77)</f>
        <v/>
      </c>
      <c r="F73" s="55" t="str">
        <f>IF(OR('Regular 1'!$I77="",'Regular 1'!$I77="Not Approved",'Regular 1'!$K77&lt;&gt;"Yes",'Regular 1'!$H77="CAPPED OUT"),"",'Regular 1'!$K77)</f>
        <v/>
      </c>
      <c r="G73" s="55" t="str">
        <f>IF(OR('Regular 1'!$I77="",'Regular 1'!$I77="Not Approved",'Regular 1'!$H77="CAPPED OUT"),"",'Regular 1'!$G77)</f>
        <v/>
      </c>
      <c r="H73" s="56" t="str">
        <f>IF(OR('Regular 1'!$I77="",'Regular 1'!$I77="Not Approved",'Regular 1'!$H77="CAPPED OUT"),"",'Regular 1'!$H77)</f>
        <v/>
      </c>
    </row>
    <row r="74" spans="1:8" x14ac:dyDescent="0.2">
      <c r="A74" s="61" t="str">
        <f>IF(OR('Regular 1'!$I78="",'Regular 1'!$I78="Not Approved",'Regular 1'!$H78="CAPPED OUT"),"",Cover!$C$5)</f>
        <v/>
      </c>
      <c r="B74" s="61" t="str">
        <f>IF(OR('Regular 1'!$I78="",'Regular 1'!$I78="Not Approved",'Regular 1'!$H78="CAPPED OUT"),"","Regular 1")</f>
        <v/>
      </c>
      <c r="C74" s="53" t="str">
        <f>IF(OR('Regular 1'!$I78="",'Regular 1'!$I78="Not Approved",'Regular 1'!$B78="",'Regular 1'!$H78="CAPPED OUT"),"",'Regular 1'!$B78)</f>
        <v/>
      </c>
      <c r="D74" s="53" t="str">
        <f>IF(OR('Regular 1'!$I78="",'Regular 1'!$I78="Not Approved",'Regular 1'!$H78="CAPPED OUT"),"",'Regular 1'!$C78)</f>
        <v/>
      </c>
      <c r="E74" s="55" t="str">
        <f>IF(OR('Regular 1'!$I78="",'Regular 1'!$I78="Not Approved",'Regular 1'!$H78="CAPPED OUT"),"",'Regular 1'!$I78)</f>
        <v/>
      </c>
      <c r="F74" s="55" t="str">
        <f>IF(OR('Regular 1'!$I78="",'Regular 1'!$I78="Not Approved",'Regular 1'!$K78&lt;&gt;"Yes",'Regular 1'!$H78="CAPPED OUT"),"",'Regular 1'!$K78)</f>
        <v/>
      </c>
      <c r="G74" s="55" t="str">
        <f>IF(OR('Regular 1'!$I78="",'Regular 1'!$I78="Not Approved",'Regular 1'!$H78="CAPPED OUT"),"",'Regular 1'!$G78)</f>
        <v/>
      </c>
      <c r="H74" s="56" t="str">
        <f>IF(OR('Regular 1'!$I78="",'Regular 1'!$I78="Not Approved",'Regular 1'!$H78="CAPPED OUT"),"",'Regular 1'!$H78)</f>
        <v/>
      </c>
    </row>
    <row r="75" spans="1:8" x14ac:dyDescent="0.2">
      <c r="A75" s="61" t="str">
        <f>IF(OR('Regular 1'!$I79="",'Regular 1'!$I79="Not Approved",'Regular 1'!$H79="CAPPED OUT"),"",Cover!$C$5)</f>
        <v/>
      </c>
      <c r="B75" s="61" t="str">
        <f>IF(OR('Regular 1'!$I79="",'Regular 1'!$I79="Not Approved",'Regular 1'!$H79="CAPPED OUT"),"","Regular 1")</f>
        <v/>
      </c>
      <c r="C75" s="53" t="str">
        <f>IF(OR('Regular 1'!$I79="",'Regular 1'!$I79="Not Approved",'Regular 1'!$B79="",'Regular 1'!$H79="CAPPED OUT"),"",'Regular 1'!$B79)</f>
        <v/>
      </c>
      <c r="D75" s="53" t="str">
        <f>IF(OR('Regular 1'!$I79="",'Regular 1'!$I79="Not Approved",'Regular 1'!$H79="CAPPED OUT"),"",'Regular 1'!$C79)</f>
        <v/>
      </c>
      <c r="E75" s="55" t="str">
        <f>IF(OR('Regular 1'!$I79="",'Regular 1'!$I79="Not Approved",'Regular 1'!$H79="CAPPED OUT"),"",'Regular 1'!$I79)</f>
        <v/>
      </c>
      <c r="F75" s="55" t="str">
        <f>IF(OR('Regular 1'!$I79="",'Regular 1'!$I79="Not Approved",'Regular 1'!$K79&lt;&gt;"Yes",'Regular 1'!$H79="CAPPED OUT"),"",'Regular 1'!$K79)</f>
        <v/>
      </c>
      <c r="G75" s="55" t="str">
        <f>IF(OR('Regular 1'!$I79="",'Regular 1'!$I79="Not Approved",'Regular 1'!$H79="CAPPED OUT"),"",'Regular 1'!$G79)</f>
        <v/>
      </c>
      <c r="H75" s="56" t="str">
        <f>IF(OR('Regular 1'!$I79="",'Regular 1'!$I79="Not Approved",'Regular 1'!$H79="CAPPED OUT"),"",'Regular 1'!$H79)</f>
        <v/>
      </c>
    </row>
    <row r="76" spans="1:8" x14ac:dyDescent="0.2">
      <c r="A76" s="61" t="str">
        <f>IF(OR('Regular 1'!$I80="",'Regular 1'!$I80="Not Approved",'Regular 1'!$H80="CAPPED OUT"),"",Cover!$C$5)</f>
        <v/>
      </c>
      <c r="B76" s="61" t="str">
        <f>IF(OR('Regular 1'!$I80="",'Regular 1'!$I80="Not Approved",'Regular 1'!$H80="CAPPED OUT"),"","Regular 1")</f>
        <v/>
      </c>
      <c r="C76" s="53" t="str">
        <f>IF(OR('Regular 1'!$I80="",'Regular 1'!$I80="Not Approved",'Regular 1'!$B80="",'Regular 1'!$H80="CAPPED OUT"),"",'Regular 1'!$B80)</f>
        <v/>
      </c>
      <c r="D76" s="53" t="str">
        <f>IF(OR('Regular 1'!$I80="",'Regular 1'!$I80="Not Approved",'Regular 1'!$H80="CAPPED OUT"),"",'Regular 1'!$C80)</f>
        <v/>
      </c>
      <c r="E76" s="55" t="str">
        <f>IF(OR('Regular 1'!$I80="",'Regular 1'!$I80="Not Approved",'Regular 1'!$H80="CAPPED OUT"),"",'Regular 1'!$I80)</f>
        <v/>
      </c>
      <c r="F76" s="55" t="str">
        <f>IF(OR('Regular 1'!$I80="",'Regular 1'!$I80="Not Approved",'Regular 1'!$K80&lt;&gt;"Yes",'Regular 1'!$H80="CAPPED OUT"),"",'Regular 1'!$K80)</f>
        <v/>
      </c>
      <c r="G76" s="55" t="str">
        <f>IF(OR('Regular 1'!$I80="",'Regular 1'!$I80="Not Approved",'Regular 1'!$H80="CAPPED OUT"),"",'Regular 1'!$G80)</f>
        <v/>
      </c>
      <c r="H76" s="56" t="str">
        <f>IF(OR('Regular 1'!$I80="",'Regular 1'!$I80="Not Approved",'Regular 1'!$H80="CAPPED OUT"),"",'Regular 1'!$H80)</f>
        <v/>
      </c>
    </row>
    <row r="77" spans="1:8" x14ac:dyDescent="0.2">
      <c r="A77" s="61" t="str">
        <f>IF(OR('Regular 1'!$I81="",'Regular 1'!$I81="Not Approved",'Regular 1'!$H81="CAPPED OUT"),"",Cover!$C$5)</f>
        <v/>
      </c>
      <c r="B77" s="61" t="str">
        <f>IF(OR('Regular 1'!$I81="",'Regular 1'!$I81="Not Approved",'Regular 1'!$H81="CAPPED OUT"),"","Regular 1")</f>
        <v/>
      </c>
      <c r="C77" s="53" t="str">
        <f>IF(OR('Regular 1'!$I81="",'Regular 1'!$I81="Not Approved",'Regular 1'!$B81="",'Regular 1'!$H81="CAPPED OUT"),"",'Regular 1'!$B81)</f>
        <v/>
      </c>
      <c r="D77" s="53" t="str">
        <f>IF(OR('Regular 1'!$I81="",'Regular 1'!$I81="Not Approved",'Regular 1'!$H81="CAPPED OUT"),"",'Regular 1'!$C81)</f>
        <v/>
      </c>
      <c r="E77" s="55" t="str">
        <f>IF(OR('Regular 1'!$I81="",'Regular 1'!$I81="Not Approved",'Regular 1'!$H81="CAPPED OUT"),"",'Regular 1'!$I81)</f>
        <v/>
      </c>
      <c r="F77" s="55" t="str">
        <f>IF(OR('Regular 1'!$I81="",'Regular 1'!$I81="Not Approved",'Regular 1'!$K81&lt;&gt;"Yes",'Regular 1'!$H81="CAPPED OUT"),"",'Regular 1'!$K81)</f>
        <v/>
      </c>
      <c r="G77" s="55" t="str">
        <f>IF(OR('Regular 1'!$I81="",'Regular 1'!$I81="Not Approved",'Regular 1'!$H81="CAPPED OUT"),"",'Regular 1'!$G81)</f>
        <v/>
      </c>
      <c r="H77" s="56" t="str">
        <f>IF(OR('Regular 1'!$I81="",'Regular 1'!$I81="Not Approved",'Regular 1'!$H81="CAPPED OUT"),"",'Regular 1'!$H81)</f>
        <v/>
      </c>
    </row>
    <row r="78" spans="1:8" x14ac:dyDescent="0.2">
      <c r="A78" s="61" t="str">
        <f>IF(OR('Regular 1'!$I82="",'Regular 1'!$I82="Not Approved",'Regular 1'!$H82="CAPPED OUT"),"",Cover!$C$5)</f>
        <v/>
      </c>
      <c r="B78" s="61" t="str">
        <f>IF(OR('Regular 1'!$I82="",'Regular 1'!$I82="Not Approved",'Regular 1'!$H82="CAPPED OUT"),"","Regular 1")</f>
        <v/>
      </c>
      <c r="C78" s="53" t="str">
        <f>IF(OR('Regular 1'!$I82="",'Regular 1'!$I82="Not Approved",'Regular 1'!$B82="",'Regular 1'!$H82="CAPPED OUT"),"",'Regular 1'!$B82)</f>
        <v/>
      </c>
      <c r="D78" s="53" t="str">
        <f>IF(OR('Regular 1'!$I82="",'Regular 1'!$I82="Not Approved",'Regular 1'!$H82="CAPPED OUT"),"",'Regular 1'!$C82)</f>
        <v/>
      </c>
      <c r="E78" s="55" t="str">
        <f>IF(OR('Regular 1'!$I82="",'Regular 1'!$I82="Not Approved",'Regular 1'!$H82="CAPPED OUT"),"",'Regular 1'!$I82)</f>
        <v/>
      </c>
      <c r="F78" s="55" t="str">
        <f>IF(OR('Regular 1'!$I82="",'Regular 1'!$I82="Not Approved",'Regular 1'!$K82&lt;&gt;"Yes",'Regular 1'!$H82="CAPPED OUT"),"",'Regular 1'!$K82)</f>
        <v/>
      </c>
      <c r="G78" s="55" t="str">
        <f>IF(OR('Regular 1'!$I82="",'Regular 1'!$I82="Not Approved",'Regular 1'!$H82="CAPPED OUT"),"",'Regular 1'!$G82)</f>
        <v/>
      </c>
      <c r="H78" s="56" t="str">
        <f>IF(OR('Regular 1'!$I82="",'Regular 1'!$I82="Not Approved",'Regular 1'!$H82="CAPPED OUT"),"",'Regular 1'!$H82)</f>
        <v/>
      </c>
    </row>
    <row r="79" spans="1:8" x14ac:dyDescent="0.2">
      <c r="A79" s="61" t="str">
        <f>IF(OR('Regular 1'!$I83="",'Regular 1'!$I83="Not Approved",'Regular 1'!$H83="CAPPED OUT"),"",Cover!$C$5)</f>
        <v/>
      </c>
      <c r="B79" s="61" t="str">
        <f>IF(OR('Regular 1'!$I83="",'Regular 1'!$I83="Not Approved",'Regular 1'!$H83="CAPPED OUT"),"","Regular 1")</f>
        <v/>
      </c>
      <c r="C79" s="53" t="str">
        <f>IF(OR('Regular 1'!$I83="",'Regular 1'!$I83="Not Approved",'Regular 1'!$B83="",'Regular 1'!$H83="CAPPED OUT"),"",'Regular 1'!$B83)</f>
        <v/>
      </c>
      <c r="D79" s="53" t="str">
        <f>IF(OR('Regular 1'!$I83="",'Regular 1'!$I83="Not Approved",'Regular 1'!$H83="CAPPED OUT"),"",'Regular 1'!$C83)</f>
        <v/>
      </c>
      <c r="E79" s="55" t="str">
        <f>IF(OR('Regular 1'!$I83="",'Regular 1'!$I83="Not Approved",'Regular 1'!$H83="CAPPED OUT"),"",'Regular 1'!$I83)</f>
        <v/>
      </c>
      <c r="F79" s="55" t="str">
        <f>IF(OR('Regular 1'!$I83="",'Regular 1'!$I83="Not Approved",'Regular 1'!$K83&lt;&gt;"Yes",'Regular 1'!$H83="CAPPED OUT"),"",'Regular 1'!$K83)</f>
        <v/>
      </c>
      <c r="G79" s="55" t="str">
        <f>IF(OR('Regular 1'!$I83="",'Regular 1'!$I83="Not Approved",'Regular 1'!$H83="CAPPED OUT"),"",'Regular 1'!$G83)</f>
        <v/>
      </c>
      <c r="H79" s="56" t="str">
        <f>IF(OR('Regular 1'!$I83="",'Regular 1'!$I83="Not Approved",'Regular 1'!$H83="CAPPED OUT"),"",'Regular 1'!$H83)</f>
        <v/>
      </c>
    </row>
    <row r="80" spans="1:8" x14ac:dyDescent="0.2">
      <c r="A80" s="61" t="str">
        <f>IF(OR('Regular 1'!$I84="",'Regular 1'!$I84="Not Approved",'Regular 1'!$H84="CAPPED OUT"),"",Cover!$C$5)</f>
        <v/>
      </c>
      <c r="B80" s="61" t="str">
        <f>IF(OR('Regular 1'!$I84="",'Regular 1'!$I84="Not Approved",'Regular 1'!$H84="CAPPED OUT"),"","Regular 1")</f>
        <v/>
      </c>
      <c r="C80" s="53" t="str">
        <f>IF(OR('Regular 1'!$I84="",'Regular 1'!$I84="Not Approved",'Regular 1'!$B84="",'Regular 1'!$H84="CAPPED OUT"),"",'Regular 1'!$B84)</f>
        <v/>
      </c>
      <c r="D80" s="53" t="str">
        <f>IF(OR('Regular 1'!$I84="",'Regular 1'!$I84="Not Approved",'Regular 1'!$H84="CAPPED OUT"),"",'Regular 1'!$C84)</f>
        <v/>
      </c>
      <c r="E80" s="55" t="str">
        <f>IF(OR('Regular 1'!$I84="",'Regular 1'!$I84="Not Approved",'Regular 1'!$H84="CAPPED OUT"),"",'Regular 1'!$I84)</f>
        <v/>
      </c>
      <c r="F80" s="55" t="str">
        <f>IF(OR('Regular 1'!$I84="",'Regular 1'!$I84="Not Approved",'Regular 1'!$K84&lt;&gt;"Yes",'Regular 1'!$H84="CAPPED OUT"),"",'Regular 1'!$K84)</f>
        <v/>
      </c>
      <c r="G80" s="55" t="str">
        <f>IF(OR('Regular 1'!$I84="",'Regular 1'!$I84="Not Approved",'Regular 1'!$H84="CAPPED OUT"),"",'Regular 1'!$G84)</f>
        <v/>
      </c>
      <c r="H80" s="56" t="str">
        <f>IF(OR('Regular 1'!$I84="",'Regular 1'!$I84="Not Approved",'Regular 1'!$H84="CAPPED OUT"),"",'Regular 1'!$H84)</f>
        <v/>
      </c>
    </row>
    <row r="81" spans="1:8" x14ac:dyDescent="0.2">
      <c r="A81" s="61" t="str">
        <f>IF(OR('Regular 1'!$I85="",'Regular 1'!$I85="Not Approved",'Regular 1'!$H85="CAPPED OUT"),"",Cover!$C$5)</f>
        <v/>
      </c>
      <c r="B81" s="61" t="str">
        <f>IF(OR('Regular 1'!$I85="",'Regular 1'!$I85="Not Approved",'Regular 1'!$H85="CAPPED OUT"),"","Regular 1")</f>
        <v/>
      </c>
      <c r="C81" s="53" t="str">
        <f>IF(OR('Regular 1'!$I85="",'Regular 1'!$I85="Not Approved",'Regular 1'!$B85="",'Regular 1'!$H85="CAPPED OUT"),"",'Regular 1'!$B85)</f>
        <v/>
      </c>
      <c r="D81" s="53" t="str">
        <f>IF(OR('Regular 1'!$I85="",'Regular 1'!$I85="Not Approved",'Regular 1'!$H85="CAPPED OUT"),"",'Regular 1'!$C85)</f>
        <v/>
      </c>
      <c r="E81" s="55" t="str">
        <f>IF(OR('Regular 1'!$I85="",'Regular 1'!$I85="Not Approved",'Regular 1'!$H85="CAPPED OUT"),"",'Regular 1'!$I85)</f>
        <v/>
      </c>
      <c r="F81" s="55" t="str">
        <f>IF(OR('Regular 1'!$I85="",'Regular 1'!$I85="Not Approved",'Regular 1'!$K85&lt;&gt;"Yes",'Regular 1'!$H85="CAPPED OUT"),"",'Regular 1'!$K85)</f>
        <v/>
      </c>
      <c r="G81" s="55" t="str">
        <f>IF(OR('Regular 1'!$I85="",'Regular 1'!$I85="Not Approved",'Regular 1'!$H85="CAPPED OUT"),"",'Regular 1'!$G85)</f>
        <v/>
      </c>
      <c r="H81" s="56" t="str">
        <f>IF(OR('Regular 1'!$I85="",'Regular 1'!$I85="Not Approved",'Regular 1'!$H85="CAPPED OUT"),"",'Regular 1'!$H85)</f>
        <v/>
      </c>
    </row>
    <row r="82" spans="1:8" x14ac:dyDescent="0.2">
      <c r="A82" s="61" t="str">
        <f>IF(OR('Regular 1'!$I86="",'Regular 1'!$I86="Not Approved",'Regular 1'!$H86="CAPPED OUT"),"",Cover!$C$5)</f>
        <v/>
      </c>
      <c r="B82" s="61" t="str">
        <f>IF(OR('Regular 1'!$I86="",'Regular 1'!$I86="Not Approved",'Regular 1'!$H86="CAPPED OUT"),"","Regular 1")</f>
        <v/>
      </c>
      <c r="C82" s="53" t="str">
        <f>IF(OR('Regular 1'!$I86="",'Regular 1'!$I86="Not Approved",'Regular 1'!$B86="",'Regular 1'!$H86="CAPPED OUT"),"",'Regular 1'!$B86)</f>
        <v/>
      </c>
      <c r="D82" s="53" t="str">
        <f>IF(OR('Regular 1'!$I86="",'Regular 1'!$I86="Not Approved",'Regular 1'!$H86="CAPPED OUT"),"",'Regular 1'!$C86)</f>
        <v/>
      </c>
      <c r="E82" s="55" t="str">
        <f>IF(OR('Regular 1'!$I86="",'Regular 1'!$I86="Not Approved",'Regular 1'!$H86="CAPPED OUT"),"",'Regular 1'!$I86)</f>
        <v/>
      </c>
      <c r="F82" s="55" t="str">
        <f>IF(OR('Regular 1'!$I86="",'Regular 1'!$I86="Not Approved",'Regular 1'!$K86&lt;&gt;"Yes",'Regular 1'!$H86="CAPPED OUT"),"",'Regular 1'!$K86)</f>
        <v/>
      </c>
      <c r="G82" s="55" t="str">
        <f>IF(OR('Regular 1'!$I86="",'Regular 1'!$I86="Not Approved",'Regular 1'!$H86="CAPPED OUT"),"",'Regular 1'!$G86)</f>
        <v/>
      </c>
      <c r="H82" s="56" t="str">
        <f>IF(OR('Regular 1'!$I86="",'Regular 1'!$I86="Not Approved",'Regular 1'!$H86="CAPPED OUT"),"",'Regular 1'!$H86)</f>
        <v/>
      </c>
    </row>
    <row r="83" spans="1:8" x14ac:dyDescent="0.2">
      <c r="A83" s="61" t="str">
        <f>IF(OR('Regular 1'!$I87="",'Regular 1'!$I87="Not Approved",'Regular 1'!$H87="CAPPED OUT"),"",Cover!$C$5)</f>
        <v/>
      </c>
      <c r="B83" s="61" t="str">
        <f>IF(OR('Regular 1'!$I87="",'Regular 1'!$I87="Not Approved",'Regular 1'!$H87="CAPPED OUT"),"","Regular 1")</f>
        <v/>
      </c>
      <c r="C83" s="53" t="str">
        <f>IF(OR('Regular 1'!$I87="",'Regular 1'!$I87="Not Approved",'Regular 1'!$B87="",'Regular 1'!$H87="CAPPED OUT"),"",'Regular 1'!$B87)</f>
        <v/>
      </c>
      <c r="D83" s="53" t="str">
        <f>IF(OR('Regular 1'!$I87="",'Regular 1'!$I87="Not Approved",'Regular 1'!$H87="CAPPED OUT"),"",'Regular 1'!$C87)</f>
        <v/>
      </c>
      <c r="E83" s="55" t="str">
        <f>IF(OR('Regular 1'!$I87="",'Regular 1'!$I87="Not Approved",'Regular 1'!$H87="CAPPED OUT"),"",'Regular 1'!$I87)</f>
        <v/>
      </c>
      <c r="F83" s="55" t="str">
        <f>IF(OR('Regular 1'!$I87="",'Regular 1'!$I87="Not Approved",'Regular 1'!$K87&lt;&gt;"Yes",'Regular 1'!$H87="CAPPED OUT"),"",'Regular 1'!$K87)</f>
        <v/>
      </c>
      <c r="G83" s="55" t="str">
        <f>IF(OR('Regular 1'!$I87="",'Regular 1'!$I87="Not Approved",'Regular 1'!$H87="CAPPED OUT"),"",'Regular 1'!$G87)</f>
        <v/>
      </c>
      <c r="H83" s="56" t="str">
        <f>IF(OR('Regular 1'!$I87="",'Regular 1'!$I87="Not Approved",'Regular 1'!$H87="CAPPED OUT"),"",'Regular 1'!$H87)</f>
        <v/>
      </c>
    </row>
    <row r="84" spans="1:8" x14ac:dyDescent="0.2">
      <c r="A84" s="61" t="str">
        <f>IF(OR('Regular 1'!$I88="",'Regular 1'!$I88="Not Approved",'Regular 1'!$H88="CAPPED OUT"),"",Cover!$C$5)</f>
        <v/>
      </c>
      <c r="B84" s="61" t="str">
        <f>IF(OR('Regular 1'!$I88="",'Regular 1'!$I88="Not Approved",'Regular 1'!$H88="CAPPED OUT"),"","Regular 1")</f>
        <v/>
      </c>
      <c r="C84" s="53" t="str">
        <f>IF(OR('Regular 1'!$I88="",'Regular 1'!$I88="Not Approved",'Regular 1'!$B88="",'Regular 1'!$H88="CAPPED OUT"),"",'Regular 1'!$B88)</f>
        <v/>
      </c>
      <c r="D84" s="53" t="str">
        <f>IF(OR('Regular 1'!$I88="",'Regular 1'!$I88="Not Approved",'Regular 1'!$H88="CAPPED OUT"),"",'Regular 1'!$C88)</f>
        <v/>
      </c>
      <c r="E84" s="55" t="str">
        <f>IF(OR('Regular 1'!$I88="",'Regular 1'!$I88="Not Approved",'Regular 1'!$H88="CAPPED OUT"),"",'Regular 1'!$I88)</f>
        <v/>
      </c>
      <c r="F84" s="55" t="str">
        <f>IF(OR('Regular 1'!$I88="",'Regular 1'!$I88="Not Approved",'Regular 1'!$K88&lt;&gt;"Yes",'Regular 1'!$H88="CAPPED OUT"),"",'Regular 1'!$K88)</f>
        <v/>
      </c>
      <c r="G84" s="55" t="str">
        <f>IF(OR('Regular 1'!$I88="",'Regular 1'!$I88="Not Approved",'Regular 1'!$H88="CAPPED OUT"),"",'Regular 1'!$G88)</f>
        <v/>
      </c>
      <c r="H84" s="56" t="str">
        <f>IF(OR('Regular 1'!$I88="",'Regular 1'!$I88="Not Approved",'Regular 1'!$H88="CAPPED OUT"),"",'Regular 1'!$H88)</f>
        <v/>
      </c>
    </row>
    <row r="85" spans="1:8" x14ac:dyDescent="0.2">
      <c r="A85" s="61" t="str">
        <f>IF(OR('Regular 1'!$I89="",'Regular 1'!$I89="Not Approved",'Regular 1'!$H89="CAPPED OUT"),"",Cover!$C$5)</f>
        <v/>
      </c>
      <c r="B85" s="61" t="str">
        <f>IF(OR('Regular 1'!$I89="",'Regular 1'!$I89="Not Approved",'Regular 1'!$H89="CAPPED OUT"),"","Regular 1")</f>
        <v/>
      </c>
      <c r="C85" s="53" t="str">
        <f>IF(OR('Regular 1'!$I89="",'Regular 1'!$I89="Not Approved",'Regular 1'!$B89="",'Regular 1'!$H89="CAPPED OUT"),"",'Regular 1'!$B89)</f>
        <v/>
      </c>
      <c r="D85" s="53" t="str">
        <f>IF(OR('Regular 1'!$I89="",'Regular 1'!$I89="Not Approved",'Regular 1'!$H89="CAPPED OUT"),"",'Regular 1'!$C89)</f>
        <v/>
      </c>
      <c r="E85" s="55" t="str">
        <f>IF(OR('Regular 1'!$I89="",'Regular 1'!$I89="Not Approved",'Regular 1'!$H89="CAPPED OUT"),"",'Regular 1'!$I89)</f>
        <v/>
      </c>
      <c r="F85" s="55" t="str">
        <f>IF(OR('Regular 1'!$I89="",'Regular 1'!$I89="Not Approved",'Regular 1'!$K89&lt;&gt;"Yes",'Regular 1'!$H89="CAPPED OUT"),"",'Regular 1'!$K89)</f>
        <v/>
      </c>
      <c r="G85" s="55" t="str">
        <f>IF(OR('Regular 1'!$I89="",'Regular 1'!$I89="Not Approved",'Regular 1'!$H89="CAPPED OUT"),"",'Regular 1'!$G89)</f>
        <v/>
      </c>
      <c r="H85" s="56" t="str">
        <f>IF(OR('Regular 1'!$I89="",'Regular 1'!$I89="Not Approved",'Regular 1'!$H89="CAPPED OUT"),"",'Regular 1'!$H89)</f>
        <v/>
      </c>
    </row>
    <row r="86" spans="1:8" x14ac:dyDescent="0.2">
      <c r="A86" s="61" t="str">
        <f>IF(OR('Regular 1'!$I90="",'Regular 1'!$I90="Not Approved",'Regular 1'!$H90="CAPPED OUT"),"",Cover!$C$5)</f>
        <v/>
      </c>
      <c r="B86" s="61" t="str">
        <f>IF(OR('Regular 1'!$I90="",'Regular 1'!$I90="Not Approved",'Regular 1'!$H90="CAPPED OUT"),"","Regular 1")</f>
        <v/>
      </c>
      <c r="C86" s="53" t="str">
        <f>IF(OR('Regular 1'!$I90="",'Regular 1'!$I90="Not Approved",'Regular 1'!$B90="",'Regular 1'!$H90="CAPPED OUT"),"",'Regular 1'!$B90)</f>
        <v/>
      </c>
      <c r="D86" s="53" t="str">
        <f>IF(OR('Regular 1'!$I90="",'Regular 1'!$I90="Not Approved",'Regular 1'!$H90="CAPPED OUT"),"",'Regular 1'!$C90)</f>
        <v/>
      </c>
      <c r="E86" s="55" t="str">
        <f>IF(OR('Regular 1'!$I90="",'Regular 1'!$I90="Not Approved",'Regular 1'!$H90="CAPPED OUT"),"",'Regular 1'!$I90)</f>
        <v/>
      </c>
      <c r="F86" s="55" t="str">
        <f>IF(OR('Regular 1'!$I90="",'Regular 1'!$I90="Not Approved",'Regular 1'!$K90&lt;&gt;"Yes",'Regular 1'!$H90="CAPPED OUT"),"",'Regular 1'!$K90)</f>
        <v/>
      </c>
      <c r="G86" s="55" t="str">
        <f>IF(OR('Regular 1'!$I90="",'Regular 1'!$I90="Not Approved",'Regular 1'!$H90="CAPPED OUT"),"",'Regular 1'!$G90)</f>
        <v/>
      </c>
      <c r="H86" s="56" t="str">
        <f>IF(OR('Regular 1'!$I90="",'Regular 1'!$I90="Not Approved",'Regular 1'!$H90="CAPPED OUT"),"",'Regular 1'!$H90)</f>
        <v/>
      </c>
    </row>
    <row r="87" spans="1:8" x14ac:dyDescent="0.2">
      <c r="A87" s="61" t="str">
        <f>IF(OR('Regular 1'!$I91="",'Regular 1'!$I91="Not Approved",'Regular 1'!$H91="CAPPED OUT"),"",Cover!$C$5)</f>
        <v/>
      </c>
      <c r="B87" s="61" t="str">
        <f>IF(OR('Regular 1'!$I91="",'Regular 1'!$I91="Not Approved",'Regular 1'!$H91="CAPPED OUT"),"","Regular 1")</f>
        <v/>
      </c>
      <c r="C87" s="53" t="str">
        <f>IF(OR('Regular 1'!$I91="",'Regular 1'!$I91="Not Approved",'Regular 1'!$B91="",'Regular 1'!$H91="CAPPED OUT"),"",'Regular 1'!$B91)</f>
        <v/>
      </c>
      <c r="D87" s="53" t="str">
        <f>IF(OR('Regular 1'!$I91="",'Regular 1'!$I91="Not Approved",'Regular 1'!$H91="CAPPED OUT"),"",'Regular 1'!$C91)</f>
        <v/>
      </c>
      <c r="E87" s="55" t="str">
        <f>IF(OR('Regular 1'!$I91="",'Regular 1'!$I91="Not Approved",'Regular 1'!$H91="CAPPED OUT"),"",'Regular 1'!$I91)</f>
        <v/>
      </c>
      <c r="F87" s="55" t="str">
        <f>IF(OR('Regular 1'!$I91="",'Regular 1'!$I91="Not Approved",'Regular 1'!$K91&lt;&gt;"Yes",'Regular 1'!$H91="CAPPED OUT"),"",'Regular 1'!$K91)</f>
        <v/>
      </c>
      <c r="G87" s="55" t="str">
        <f>IF(OR('Regular 1'!$I91="",'Regular 1'!$I91="Not Approved",'Regular 1'!$H91="CAPPED OUT"),"",'Regular 1'!$G91)</f>
        <v/>
      </c>
      <c r="H87" s="56" t="str">
        <f>IF(OR('Regular 1'!$I91="",'Regular 1'!$I91="Not Approved",'Regular 1'!$H91="CAPPED OUT"),"",'Regular 1'!$H91)</f>
        <v/>
      </c>
    </row>
    <row r="88" spans="1:8" x14ac:dyDescent="0.2">
      <c r="A88" s="61" t="str">
        <f>IF(OR('Regular 1'!$I92="",'Regular 1'!$I92="Not Approved",'Regular 1'!$H92="CAPPED OUT"),"",Cover!$C$5)</f>
        <v/>
      </c>
      <c r="B88" s="61" t="str">
        <f>IF(OR('Regular 1'!$I92="",'Regular 1'!$I92="Not Approved",'Regular 1'!$H92="CAPPED OUT"),"","Regular 1")</f>
        <v/>
      </c>
      <c r="C88" s="53" t="str">
        <f>IF(OR('Regular 1'!$I92="",'Regular 1'!$I92="Not Approved",'Regular 1'!$B92="",'Regular 1'!$H92="CAPPED OUT"),"",'Regular 1'!$B92)</f>
        <v/>
      </c>
      <c r="D88" s="53" t="str">
        <f>IF(OR('Regular 1'!$I92="",'Regular 1'!$I92="Not Approved",'Regular 1'!$H92="CAPPED OUT"),"",'Regular 1'!$C92)</f>
        <v/>
      </c>
      <c r="E88" s="55" t="str">
        <f>IF(OR('Regular 1'!$I92="",'Regular 1'!$I92="Not Approved",'Regular 1'!$H92="CAPPED OUT"),"",'Regular 1'!$I92)</f>
        <v/>
      </c>
      <c r="F88" s="55" t="str">
        <f>IF(OR('Regular 1'!$I92="",'Regular 1'!$I92="Not Approved",'Regular 1'!$K92&lt;&gt;"Yes",'Regular 1'!$H92="CAPPED OUT"),"",'Regular 1'!$K92)</f>
        <v/>
      </c>
      <c r="G88" s="55" t="str">
        <f>IF(OR('Regular 1'!$I92="",'Regular 1'!$I92="Not Approved",'Regular 1'!$H92="CAPPED OUT"),"",'Regular 1'!$G92)</f>
        <v/>
      </c>
      <c r="H88" s="56" t="str">
        <f>IF(OR('Regular 1'!$I92="",'Regular 1'!$I92="Not Approved",'Regular 1'!$H92="CAPPED OUT"),"",'Regular 1'!$H92)</f>
        <v/>
      </c>
    </row>
    <row r="89" spans="1:8" x14ac:dyDescent="0.2">
      <c r="A89" s="61" t="str">
        <f>IF(OR('Regular 1'!$I93="",'Regular 1'!$I93="Not Approved",'Regular 1'!$H93="CAPPED OUT"),"",Cover!$C$5)</f>
        <v/>
      </c>
      <c r="B89" s="61" t="str">
        <f>IF(OR('Regular 1'!$I93="",'Regular 1'!$I93="Not Approved",'Regular 1'!$H93="CAPPED OUT"),"","Regular 1")</f>
        <v/>
      </c>
      <c r="C89" s="53" t="str">
        <f>IF(OR('Regular 1'!$I93="",'Regular 1'!$I93="Not Approved",'Regular 1'!$B93="",'Regular 1'!$H93="CAPPED OUT"),"",'Regular 1'!$B93)</f>
        <v/>
      </c>
      <c r="D89" s="53" t="str">
        <f>IF(OR('Regular 1'!$I93="",'Regular 1'!$I93="Not Approved",'Regular 1'!$H93="CAPPED OUT"),"",'Regular 1'!$C93)</f>
        <v/>
      </c>
      <c r="E89" s="55" t="str">
        <f>IF(OR('Regular 1'!$I93="",'Regular 1'!$I93="Not Approved",'Regular 1'!$H93="CAPPED OUT"),"",'Regular 1'!$I93)</f>
        <v/>
      </c>
      <c r="F89" s="55" t="str">
        <f>IF(OR('Regular 1'!$I93="",'Regular 1'!$I93="Not Approved",'Regular 1'!$K93&lt;&gt;"Yes",'Regular 1'!$H93="CAPPED OUT"),"",'Regular 1'!$K93)</f>
        <v/>
      </c>
      <c r="G89" s="55" t="str">
        <f>IF(OR('Regular 1'!$I93="",'Regular 1'!$I93="Not Approved",'Regular 1'!$H93="CAPPED OUT"),"",'Regular 1'!$G93)</f>
        <v/>
      </c>
      <c r="H89" s="56" t="str">
        <f>IF(OR('Regular 1'!$I93="",'Regular 1'!$I93="Not Approved",'Regular 1'!$H93="CAPPED OUT"),"",'Regular 1'!$H93)</f>
        <v/>
      </c>
    </row>
    <row r="90" spans="1:8" x14ac:dyDescent="0.2">
      <c r="A90" s="61" t="str">
        <f>IF(OR('Regular 1'!$I94="",'Regular 1'!$I94="Not Approved",'Regular 1'!$H94="CAPPED OUT"),"",Cover!$C$5)</f>
        <v/>
      </c>
      <c r="B90" s="61" t="str">
        <f>IF(OR('Regular 1'!$I94="",'Regular 1'!$I94="Not Approved",'Regular 1'!$H94="CAPPED OUT"),"","Regular 1")</f>
        <v/>
      </c>
      <c r="C90" s="53" t="str">
        <f>IF(OR('Regular 1'!$I94="",'Regular 1'!$I94="Not Approved",'Regular 1'!$B94="",'Regular 1'!$H94="CAPPED OUT"),"",'Regular 1'!$B94)</f>
        <v/>
      </c>
      <c r="D90" s="53" t="str">
        <f>IF(OR('Regular 1'!$I94="",'Regular 1'!$I94="Not Approved",'Regular 1'!$H94="CAPPED OUT"),"",'Regular 1'!$C94)</f>
        <v/>
      </c>
      <c r="E90" s="55" t="str">
        <f>IF(OR('Regular 1'!$I94="",'Regular 1'!$I94="Not Approved",'Regular 1'!$H94="CAPPED OUT"),"",'Regular 1'!$I94)</f>
        <v/>
      </c>
      <c r="F90" s="55" t="str">
        <f>IF(OR('Regular 1'!$I94="",'Regular 1'!$I94="Not Approved",'Regular 1'!$K94&lt;&gt;"Yes",'Regular 1'!$H94="CAPPED OUT"),"",'Regular 1'!$K94)</f>
        <v/>
      </c>
      <c r="G90" s="55" t="str">
        <f>IF(OR('Regular 1'!$I94="",'Regular 1'!$I94="Not Approved",'Regular 1'!$H94="CAPPED OUT"),"",'Regular 1'!$G94)</f>
        <v/>
      </c>
      <c r="H90" s="56" t="str">
        <f>IF(OR('Regular 1'!$I94="",'Regular 1'!$I94="Not Approved",'Regular 1'!$H94="CAPPED OUT"),"",'Regular 1'!$H94)</f>
        <v/>
      </c>
    </row>
    <row r="91" spans="1:8" x14ac:dyDescent="0.2">
      <c r="A91" s="61" t="str">
        <f>IF(OR('Regular 1'!$I95="",'Regular 1'!$I95="Not Approved",'Regular 1'!$H95="CAPPED OUT"),"",Cover!$C$5)</f>
        <v/>
      </c>
      <c r="B91" s="61" t="str">
        <f>IF(OR('Regular 1'!$I95="",'Regular 1'!$I95="Not Approved",'Regular 1'!$H95="CAPPED OUT"),"","Regular 1")</f>
        <v/>
      </c>
      <c r="C91" s="53" t="str">
        <f>IF(OR('Regular 1'!$I95="",'Regular 1'!$I95="Not Approved",'Regular 1'!$B95="",'Regular 1'!$H95="CAPPED OUT"),"",'Regular 1'!$B95)</f>
        <v/>
      </c>
      <c r="D91" s="53" t="str">
        <f>IF(OR('Regular 1'!$I95="",'Regular 1'!$I95="Not Approved",'Regular 1'!$H95="CAPPED OUT"),"",'Regular 1'!$C95)</f>
        <v/>
      </c>
      <c r="E91" s="55" t="str">
        <f>IF(OR('Regular 1'!$I95="",'Regular 1'!$I95="Not Approved",'Regular 1'!$H95="CAPPED OUT"),"",'Regular 1'!$I95)</f>
        <v/>
      </c>
      <c r="F91" s="55" t="str">
        <f>IF(OR('Regular 1'!$I95="",'Regular 1'!$I95="Not Approved",'Regular 1'!$K95&lt;&gt;"Yes",'Regular 1'!$H95="CAPPED OUT"),"",'Regular 1'!$K95)</f>
        <v/>
      </c>
      <c r="G91" s="55" t="str">
        <f>IF(OR('Regular 1'!$I95="",'Regular 1'!$I95="Not Approved",'Regular 1'!$H95="CAPPED OUT"),"",'Regular 1'!$G95)</f>
        <v/>
      </c>
      <c r="H91" s="56" t="str">
        <f>IF(OR('Regular 1'!$I95="",'Regular 1'!$I95="Not Approved",'Regular 1'!$H95="CAPPED OUT"),"",'Regular 1'!$H95)</f>
        <v/>
      </c>
    </row>
    <row r="92" spans="1:8" x14ac:dyDescent="0.2">
      <c r="A92" s="61" t="str">
        <f>IF(OR('Regular 1'!$I96="",'Regular 1'!$I96="Not Approved",'Regular 1'!$H96="CAPPED OUT"),"",Cover!$C$5)</f>
        <v/>
      </c>
      <c r="B92" s="61" t="str">
        <f>IF(OR('Regular 1'!$I96="",'Regular 1'!$I96="Not Approved",'Regular 1'!$H96="CAPPED OUT"),"","Regular 1")</f>
        <v/>
      </c>
      <c r="C92" s="53" t="str">
        <f>IF(OR('Regular 1'!$I96="",'Regular 1'!$I96="Not Approved",'Regular 1'!$B96="",'Regular 1'!$H96="CAPPED OUT"),"",'Regular 1'!$B96)</f>
        <v/>
      </c>
      <c r="D92" s="53" t="str">
        <f>IF(OR('Regular 1'!$I96="",'Regular 1'!$I96="Not Approved",'Regular 1'!$H96="CAPPED OUT"),"",'Regular 1'!$C96)</f>
        <v/>
      </c>
      <c r="E92" s="55" t="str">
        <f>IF(OR('Regular 1'!$I96="",'Regular 1'!$I96="Not Approved",'Regular 1'!$H96="CAPPED OUT"),"",'Regular 1'!$I96)</f>
        <v/>
      </c>
      <c r="F92" s="55" t="str">
        <f>IF(OR('Regular 1'!$I96="",'Regular 1'!$I96="Not Approved",'Regular 1'!$K96&lt;&gt;"Yes",'Regular 1'!$H96="CAPPED OUT"),"",'Regular 1'!$K96)</f>
        <v/>
      </c>
      <c r="G92" s="55" t="str">
        <f>IF(OR('Regular 1'!$I96="",'Regular 1'!$I96="Not Approved",'Regular 1'!$H96="CAPPED OUT"),"",'Regular 1'!$G96)</f>
        <v/>
      </c>
      <c r="H92" s="56" t="str">
        <f>IF(OR('Regular 1'!$I96="",'Regular 1'!$I96="Not Approved",'Regular 1'!$H96="CAPPED OUT"),"",'Regular 1'!$H96)</f>
        <v/>
      </c>
    </row>
    <row r="93" spans="1:8" x14ac:dyDescent="0.2">
      <c r="A93" s="61" t="str">
        <f>IF(OR('Regular 1'!$I97="",'Regular 1'!$I97="Not Approved",'Regular 1'!$H97="CAPPED OUT"),"",Cover!$C$5)</f>
        <v/>
      </c>
      <c r="B93" s="61" t="str">
        <f>IF(OR('Regular 1'!$I97="",'Regular 1'!$I97="Not Approved",'Regular 1'!$H97="CAPPED OUT"),"","Regular 1")</f>
        <v/>
      </c>
      <c r="C93" s="53" t="str">
        <f>IF(OR('Regular 1'!$I97="",'Regular 1'!$I97="Not Approved",'Regular 1'!$B97="",'Regular 1'!$H97="CAPPED OUT"),"",'Regular 1'!$B97)</f>
        <v/>
      </c>
      <c r="D93" s="53" t="str">
        <f>IF(OR('Regular 1'!$I97="",'Regular 1'!$I97="Not Approved",'Regular 1'!$H97="CAPPED OUT"),"",'Regular 1'!$C97)</f>
        <v/>
      </c>
      <c r="E93" s="55" t="str">
        <f>IF(OR('Regular 1'!$I97="",'Regular 1'!$I97="Not Approved",'Regular 1'!$H97="CAPPED OUT"),"",'Regular 1'!$I97)</f>
        <v/>
      </c>
      <c r="F93" s="55" t="str">
        <f>IF(OR('Regular 1'!$I97="",'Regular 1'!$I97="Not Approved",'Regular 1'!$K97&lt;&gt;"Yes",'Regular 1'!$H97="CAPPED OUT"),"",'Regular 1'!$K97)</f>
        <v/>
      </c>
      <c r="G93" s="55" t="str">
        <f>IF(OR('Regular 1'!$I97="",'Regular 1'!$I97="Not Approved",'Regular 1'!$H97="CAPPED OUT"),"",'Regular 1'!$G97)</f>
        <v/>
      </c>
      <c r="H93" s="56" t="str">
        <f>IF(OR('Regular 1'!$I97="",'Regular 1'!$I97="Not Approved",'Regular 1'!$H97="CAPPED OUT"),"",'Regular 1'!$H97)</f>
        <v/>
      </c>
    </row>
    <row r="94" spans="1:8" x14ac:dyDescent="0.2">
      <c r="A94" s="61" t="str">
        <f>IF(OR('Regular 1'!$I98="",'Regular 1'!$I98="Not Approved",'Regular 1'!$H98="CAPPED OUT"),"",Cover!$C$5)</f>
        <v/>
      </c>
      <c r="B94" s="61" t="str">
        <f>IF(OR('Regular 1'!$I98="",'Regular 1'!$I98="Not Approved",'Regular 1'!$H98="CAPPED OUT"),"","Regular 1")</f>
        <v/>
      </c>
      <c r="C94" s="53" t="str">
        <f>IF(OR('Regular 1'!$I98="",'Regular 1'!$I98="Not Approved",'Regular 1'!$B98="",'Regular 1'!$H98="CAPPED OUT"),"",'Regular 1'!$B98)</f>
        <v/>
      </c>
      <c r="D94" s="53" t="str">
        <f>IF(OR('Regular 1'!$I98="",'Regular 1'!$I98="Not Approved",'Regular 1'!$H98="CAPPED OUT"),"",'Regular 1'!$C98)</f>
        <v/>
      </c>
      <c r="E94" s="55" t="str">
        <f>IF(OR('Regular 1'!$I98="",'Regular 1'!$I98="Not Approved",'Regular 1'!$H98="CAPPED OUT"),"",'Regular 1'!$I98)</f>
        <v/>
      </c>
      <c r="F94" s="55" t="str">
        <f>IF(OR('Regular 1'!$I98="",'Regular 1'!$I98="Not Approved",'Regular 1'!$K98&lt;&gt;"Yes",'Regular 1'!$H98="CAPPED OUT"),"",'Regular 1'!$K98)</f>
        <v/>
      </c>
      <c r="G94" s="55" t="str">
        <f>IF(OR('Regular 1'!$I98="",'Regular 1'!$I98="Not Approved",'Regular 1'!$H98="CAPPED OUT"),"",'Regular 1'!$G98)</f>
        <v/>
      </c>
      <c r="H94" s="56" t="str">
        <f>IF(OR('Regular 1'!$I98="",'Regular 1'!$I98="Not Approved",'Regular 1'!$H98="CAPPED OUT"),"",'Regular 1'!$H98)</f>
        <v/>
      </c>
    </row>
    <row r="95" spans="1:8" x14ac:dyDescent="0.2">
      <c r="A95" s="61" t="str">
        <f>IF(OR('Regular 1'!$I99="",'Regular 1'!$I99="Not Approved",'Regular 1'!$H99="CAPPED OUT"),"",Cover!$C$5)</f>
        <v/>
      </c>
      <c r="B95" s="61" t="str">
        <f>IF(OR('Regular 1'!$I99="",'Regular 1'!$I99="Not Approved",'Regular 1'!$H99="CAPPED OUT"),"","Regular 1")</f>
        <v/>
      </c>
      <c r="C95" s="53" t="str">
        <f>IF(OR('Regular 1'!$I99="",'Regular 1'!$I99="Not Approved",'Regular 1'!$B99="",'Regular 1'!$H99="CAPPED OUT"),"",'Regular 1'!$B99)</f>
        <v/>
      </c>
      <c r="D95" s="53" t="str">
        <f>IF(OR('Regular 1'!$I99="",'Regular 1'!$I99="Not Approved",'Regular 1'!$H99="CAPPED OUT"),"",'Regular 1'!$C99)</f>
        <v/>
      </c>
      <c r="E95" s="55" t="str">
        <f>IF(OR('Regular 1'!$I99="",'Regular 1'!$I99="Not Approved",'Regular 1'!$H99="CAPPED OUT"),"",'Regular 1'!$I99)</f>
        <v/>
      </c>
      <c r="F95" s="55" t="str">
        <f>IF(OR('Regular 1'!$I99="",'Regular 1'!$I99="Not Approved",'Regular 1'!$K99&lt;&gt;"Yes",'Regular 1'!$H99="CAPPED OUT"),"",'Regular 1'!$K99)</f>
        <v/>
      </c>
      <c r="G95" s="55" t="str">
        <f>IF(OR('Regular 1'!$I99="",'Regular 1'!$I99="Not Approved",'Regular 1'!$H99="CAPPED OUT"),"",'Regular 1'!$G99)</f>
        <v/>
      </c>
      <c r="H95" s="56" t="str">
        <f>IF(OR('Regular 1'!$I99="",'Regular 1'!$I99="Not Approved",'Regular 1'!$H99="CAPPED OUT"),"",'Regular 1'!$H99)</f>
        <v/>
      </c>
    </row>
    <row r="96" spans="1:8" x14ac:dyDescent="0.2">
      <c r="A96" s="61" t="str">
        <f>IF(OR('Regular 1'!$I100="",'Regular 1'!$I100="Not Approved",'Regular 1'!$H100="CAPPED OUT"),"",Cover!$C$5)</f>
        <v/>
      </c>
      <c r="B96" s="61" t="str">
        <f>IF(OR('Regular 1'!$I100="",'Regular 1'!$I100="Not Approved",'Regular 1'!$H100="CAPPED OUT"),"","Regular 1")</f>
        <v/>
      </c>
      <c r="C96" s="53" t="str">
        <f>IF(OR('Regular 1'!$I100="",'Regular 1'!$I100="Not Approved",'Regular 1'!$B100="",'Regular 1'!$H100="CAPPED OUT"),"",'Regular 1'!$B100)</f>
        <v/>
      </c>
      <c r="D96" s="53" t="str">
        <f>IF(OR('Regular 1'!$I100="",'Regular 1'!$I100="Not Approved",'Regular 1'!$H100="CAPPED OUT"),"",'Regular 1'!$C100)</f>
        <v/>
      </c>
      <c r="E96" s="55" t="str">
        <f>IF(OR('Regular 1'!$I100="",'Regular 1'!$I100="Not Approved",'Regular 1'!$H100="CAPPED OUT"),"",'Regular 1'!$I100)</f>
        <v/>
      </c>
      <c r="F96" s="55" t="str">
        <f>IF(OR('Regular 1'!$I100="",'Regular 1'!$I100="Not Approved",'Regular 1'!$K100&lt;&gt;"Yes",'Regular 1'!$H100="CAPPED OUT"),"",'Regular 1'!$K100)</f>
        <v/>
      </c>
      <c r="G96" s="55" t="str">
        <f>IF(OR('Regular 1'!$I100="",'Regular 1'!$I100="Not Approved",'Regular 1'!$H100="CAPPED OUT"),"",'Regular 1'!$G100)</f>
        <v/>
      </c>
      <c r="H96" s="56" t="str">
        <f>IF(OR('Regular 1'!$I100="",'Regular 1'!$I100="Not Approved",'Regular 1'!$H100="CAPPED OUT"),"",'Regular 1'!$H100)</f>
        <v/>
      </c>
    </row>
    <row r="97" spans="1:8" x14ac:dyDescent="0.2">
      <c r="A97" s="61" t="str">
        <f>IF(OR('Regular 1'!$I101="",'Regular 1'!$I101="Not Approved",'Regular 1'!$H101="CAPPED OUT"),"",Cover!$C$5)</f>
        <v/>
      </c>
      <c r="B97" s="61" t="str">
        <f>IF(OR('Regular 1'!$I101="",'Regular 1'!$I101="Not Approved",'Regular 1'!$H101="CAPPED OUT"),"","Regular 1")</f>
        <v/>
      </c>
      <c r="C97" s="53" t="str">
        <f>IF(OR('Regular 1'!$I101="",'Regular 1'!$I101="Not Approved",'Regular 1'!$B101="",'Regular 1'!$H101="CAPPED OUT"),"",'Regular 1'!$B101)</f>
        <v/>
      </c>
      <c r="D97" s="53" t="str">
        <f>IF(OR('Regular 1'!$I101="",'Regular 1'!$I101="Not Approved",'Regular 1'!$H101="CAPPED OUT"),"",'Regular 1'!$C101)</f>
        <v/>
      </c>
      <c r="E97" s="55" t="str">
        <f>IF(OR('Regular 1'!$I101="",'Regular 1'!$I101="Not Approved",'Regular 1'!$H101="CAPPED OUT"),"",'Regular 1'!$I101)</f>
        <v/>
      </c>
      <c r="F97" s="55" t="str">
        <f>IF(OR('Regular 1'!$I101="",'Regular 1'!$I101="Not Approved",'Regular 1'!$K101&lt;&gt;"Yes",'Regular 1'!$H101="CAPPED OUT"),"",'Regular 1'!$K101)</f>
        <v/>
      </c>
      <c r="G97" s="55" t="str">
        <f>IF(OR('Regular 1'!$I101="",'Regular 1'!$I101="Not Approved",'Regular 1'!$H101="CAPPED OUT"),"",'Regular 1'!$G101)</f>
        <v/>
      </c>
      <c r="H97" s="56" t="str">
        <f>IF(OR('Regular 1'!$I101="",'Regular 1'!$I101="Not Approved",'Regular 1'!$H101="CAPPED OUT"),"",'Regular 1'!$H101)</f>
        <v/>
      </c>
    </row>
    <row r="98" spans="1:8" x14ac:dyDescent="0.2">
      <c r="A98" s="61" t="str">
        <f>IF(OR('Regular 1'!$I102="",'Regular 1'!$I102="Not Approved",'Regular 1'!$H102="CAPPED OUT"),"",Cover!$C$5)</f>
        <v/>
      </c>
      <c r="B98" s="61" t="str">
        <f>IF(OR('Regular 1'!$I102="",'Regular 1'!$I102="Not Approved",'Regular 1'!$H102="CAPPED OUT"),"","Regular 1")</f>
        <v/>
      </c>
      <c r="C98" s="53" t="str">
        <f>IF(OR('Regular 1'!$I102="",'Regular 1'!$I102="Not Approved",'Regular 1'!$B102="",'Regular 1'!$H102="CAPPED OUT"),"",'Regular 1'!$B102)</f>
        <v/>
      </c>
      <c r="D98" s="53" t="str">
        <f>IF(OR('Regular 1'!$I102="",'Regular 1'!$I102="Not Approved",'Regular 1'!$H102="CAPPED OUT"),"",'Regular 1'!$C102)</f>
        <v/>
      </c>
      <c r="E98" s="55" t="str">
        <f>IF(OR('Regular 1'!$I102="",'Regular 1'!$I102="Not Approved",'Regular 1'!$H102="CAPPED OUT"),"",'Regular 1'!$I102)</f>
        <v/>
      </c>
      <c r="F98" s="55" t="str">
        <f>IF(OR('Regular 1'!$I102="",'Regular 1'!$I102="Not Approved",'Regular 1'!$K102&lt;&gt;"Yes",'Regular 1'!$H102="CAPPED OUT"),"",'Regular 1'!$K102)</f>
        <v/>
      </c>
      <c r="G98" s="55" t="str">
        <f>IF(OR('Regular 1'!$I102="",'Regular 1'!$I102="Not Approved",'Regular 1'!$H102="CAPPED OUT"),"",'Regular 1'!$G102)</f>
        <v/>
      </c>
      <c r="H98" s="56" t="str">
        <f>IF(OR('Regular 1'!$I102="",'Regular 1'!$I102="Not Approved",'Regular 1'!$H102="CAPPED OUT"),"",'Regular 1'!$H102)</f>
        <v/>
      </c>
    </row>
    <row r="99" spans="1:8" x14ac:dyDescent="0.2">
      <c r="A99" s="61" t="str">
        <f>IF(OR('Regular 1'!$I103="",'Regular 1'!$I103="Not Approved",'Regular 1'!$H103="CAPPED OUT"),"",Cover!$C$5)</f>
        <v/>
      </c>
      <c r="B99" s="61" t="str">
        <f>IF(OR('Regular 1'!$I103="",'Regular 1'!$I103="Not Approved",'Regular 1'!$H103="CAPPED OUT"),"","Regular 1")</f>
        <v/>
      </c>
      <c r="C99" s="53" t="str">
        <f>IF(OR('Regular 1'!$I103="",'Regular 1'!$I103="Not Approved",'Regular 1'!$B103="",'Regular 1'!$H103="CAPPED OUT"),"",'Regular 1'!$B103)</f>
        <v/>
      </c>
      <c r="D99" s="53" t="str">
        <f>IF(OR('Regular 1'!$I103="",'Regular 1'!$I103="Not Approved",'Regular 1'!$H103="CAPPED OUT"),"",'Regular 1'!$C103)</f>
        <v/>
      </c>
      <c r="E99" s="55" t="str">
        <f>IF(OR('Regular 1'!$I103="",'Regular 1'!$I103="Not Approved",'Regular 1'!$H103="CAPPED OUT"),"",'Regular 1'!$I103)</f>
        <v/>
      </c>
      <c r="F99" s="55" t="str">
        <f>IF(OR('Regular 1'!$I103="",'Regular 1'!$I103="Not Approved",'Regular 1'!$K103&lt;&gt;"Yes",'Regular 1'!$H103="CAPPED OUT"),"",'Regular 1'!$K103)</f>
        <v/>
      </c>
      <c r="G99" s="55" t="str">
        <f>IF(OR('Regular 1'!$I103="",'Regular 1'!$I103="Not Approved",'Regular 1'!$H103="CAPPED OUT"),"",'Regular 1'!$G103)</f>
        <v/>
      </c>
      <c r="H99" s="56" t="str">
        <f>IF(OR('Regular 1'!$I103="",'Regular 1'!$I103="Not Approved",'Regular 1'!$H103="CAPPED OUT"),"",'Regular 1'!$H103)</f>
        <v/>
      </c>
    </row>
    <row r="100" spans="1:8" x14ac:dyDescent="0.2">
      <c r="A100" s="61" t="str">
        <f>IF(OR('Regular 1'!$I104="",'Regular 1'!$I104="Not Approved",'Regular 1'!$H104="CAPPED OUT"),"",Cover!$C$5)</f>
        <v/>
      </c>
      <c r="B100" s="61" t="str">
        <f>IF(OR('Regular 1'!$I104="",'Regular 1'!$I104="Not Approved",'Regular 1'!$H104="CAPPED OUT"),"","Regular 1")</f>
        <v/>
      </c>
      <c r="C100" s="53" t="str">
        <f>IF(OR('Regular 1'!$I104="",'Regular 1'!$I104="Not Approved",'Regular 1'!$B104="",'Regular 1'!$H104="CAPPED OUT"),"",'Regular 1'!$B104)</f>
        <v/>
      </c>
      <c r="D100" s="53" t="str">
        <f>IF(OR('Regular 1'!$I104="",'Regular 1'!$I104="Not Approved",'Regular 1'!$H104="CAPPED OUT"),"",'Regular 1'!$C104)</f>
        <v/>
      </c>
      <c r="E100" s="55" t="str">
        <f>IF(OR('Regular 1'!$I104="",'Regular 1'!$I104="Not Approved",'Regular 1'!$H104="CAPPED OUT"),"",'Regular 1'!$I104)</f>
        <v/>
      </c>
      <c r="F100" s="55" t="str">
        <f>IF(OR('Regular 1'!$I104="",'Regular 1'!$I104="Not Approved",'Regular 1'!$K104&lt;&gt;"Yes",'Regular 1'!$H104="CAPPED OUT"),"",'Regular 1'!$K104)</f>
        <v/>
      </c>
      <c r="G100" s="55" t="str">
        <f>IF(OR('Regular 1'!$I104="",'Regular 1'!$I104="Not Approved",'Regular 1'!$H104="CAPPED OUT"),"",'Regular 1'!$G104)</f>
        <v/>
      </c>
      <c r="H100" s="56" t="str">
        <f>IF(OR('Regular 1'!$I104="",'Regular 1'!$I104="Not Approved",'Regular 1'!$H104="CAPPED OUT"),"",'Regular 1'!$H104)</f>
        <v/>
      </c>
    </row>
    <row r="101" spans="1:8" x14ac:dyDescent="0.2">
      <c r="A101" s="61" t="str">
        <f>IF(OR('Regular 1'!$I105="",'Regular 1'!$I105="Not Approved",'Regular 1'!$H105="CAPPED OUT"),"",Cover!$C$5)</f>
        <v/>
      </c>
      <c r="B101" s="61" t="str">
        <f>IF(OR('Regular 1'!$I105="",'Regular 1'!$I105="Not Approved",'Regular 1'!$H105="CAPPED OUT"),"","Regular 1")</f>
        <v/>
      </c>
      <c r="C101" s="53" t="str">
        <f>IF(OR('Regular 1'!$I105="",'Regular 1'!$I105="Not Approved",'Regular 1'!$B105="",'Regular 1'!$H105="CAPPED OUT"),"",'Regular 1'!$B105)</f>
        <v/>
      </c>
      <c r="D101" s="53" t="str">
        <f>IF(OR('Regular 1'!$I105="",'Regular 1'!$I105="Not Approved",'Regular 1'!$H105="CAPPED OUT"),"",'Regular 1'!$C105)</f>
        <v/>
      </c>
      <c r="E101" s="55" t="str">
        <f>IF(OR('Regular 1'!$I105="",'Regular 1'!$I105="Not Approved",'Regular 1'!$H105="CAPPED OUT"),"",'Regular 1'!$I105)</f>
        <v/>
      </c>
      <c r="F101" s="55" t="str">
        <f>IF(OR('Regular 1'!$I105="",'Regular 1'!$I105="Not Approved",'Regular 1'!$K105&lt;&gt;"Yes",'Regular 1'!$H105="CAPPED OUT"),"",'Regular 1'!$K105)</f>
        <v/>
      </c>
      <c r="G101" s="55" t="str">
        <f>IF(OR('Regular 1'!$I105="",'Regular 1'!$I105="Not Approved",'Regular 1'!$H105="CAPPED OUT"),"",'Regular 1'!$G105)</f>
        <v/>
      </c>
      <c r="H101" s="56" t="str">
        <f>IF(OR('Regular 1'!$I105="",'Regular 1'!$I105="Not Approved",'Regular 1'!$H105="CAPPED OUT"),"",'Regular 1'!$H105)</f>
        <v/>
      </c>
    </row>
    <row r="102" spans="1:8" x14ac:dyDescent="0.2">
      <c r="A102" s="61" t="str">
        <f>IF(OR('Regular 1'!$I106="",'Regular 1'!$I106="Not Approved",'Regular 1'!$H106="CAPPED OUT"),"",Cover!$C$5)</f>
        <v/>
      </c>
      <c r="B102" s="61" t="str">
        <f>IF(OR('Regular 1'!$I106="",'Regular 1'!$I106="Not Approved",'Regular 1'!$H106="CAPPED OUT"),"","Regular 1")</f>
        <v/>
      </c>
      <c r="C102" s="53" t="str">
        <f>IF(OR('Regular 1'!$I106="",'Regular 1'!$I106="Not Approved",'Regular 1'!$B106="",'Regular 1'!$H106="CAPPED OUT"),"",'Regular 1'!$B106)</f>
        <v/>
      </c>
      <c r="D102" s="53" t="str">
        <f>IF(OR('Regular 1'!$I106="",'Regular 1'!$I106="Not Approved",'Regular 1'!$H106="CAPPED OUT"),"",'Regular 1'!$C106)</f>
        <v/>
      </c>
      <c r="E102" s="55" t="str">
        <f>IF(OR('Regular 1'!$I106="",'Regular 1'!$I106="Not Approved",'Regular 1'!$H106="CAPPED OUT"),"",'Regular 1'!$I106)</f>
        <v/>
      </c>
      <c r="F102" s="55" t="str">
        <f>IF(OR('Regular 1'!$I106="",'Regular 1'!$I106="Not Approved",'Regular 1'!$K106&lt;&gt;"Yes",'Regular 1'!$H106="CAPPED OUT"),"",'Regular 1'!$K106)</f>
        <v/>
      </c>
      <c r="G102" s="55" t="str">
        <f>IF(OR('Regular 1'!$I106="",'Regular 1'!$I106="Not Approved",'Regular 1'!$H106="CAPPED OUT"),"",'Regular 1'!$G106)</f>
        <v/>
      </c>
      <c r="H102" s="56" t="str">
        <f>IF(OR('Regular 1'!$I106="",'Regular 1'!$I106="Not Approved",'Regular 1'!$H106="CAPPED OUT"),"",'Regular 1'!$H106)</f>
        <v/>
      </c>
    </row>
    <row r="103" spans="1:8" x14ac:dyDescent="0.2">
      <c r="A103" s="61" t="str">
        <f>IF(OR('Regular 1'!$I107="",'Regular 1'!$I107="Not Approved",'Regular 1'!$H107="CAPPED OUT"),"",Cover!$C$5)</f>
        <v/>
      </c>
      <c r="B103" s="61" t="str">
        <f>IF(OR('Regular 1'!$I107="",'Regular 1'!$I107="Not Approved",'Regular 1'!$H107="CAPPED OUT"),"","Regular 1")</f>
        <v/>
      </c>
      <c r="C103" s="53" t="str">
        <f>IF(OR('Regular 1'!$I107="",'Regular 1'!$I107="Not Approved",'Regular 1'!$B107="",'Regular 1'!$H107="CAPPED OUT"),"",'Regular 1'!$B107)</f>
        <v/>
      </c>
      <c r="D103" s="53" t="str">
        <f>IF(OR('Regular 1'!$I107="",'Regular 1'!$I107="Not Approved",'Regular 1'!$H107="CAPPED OUT"),"",'Regular 1'!$C107)</f>
        <v/>
      </c>
      <c r="E103" s="55" t="str">
        <f>IF(OR('Regular 1'!$I107="",'Regular 1'!$I107="Not Approved",'Regular 1'!$H107="CAPPED OUT"),"",'Regular 1'!$I107)</f>
        <v/>
      </c>
      <c r="F103" s="55" t="str">
        <f>IF(OR('Regular 1'!$I107="",'Regular 1'!$I107="Not Approved",'Regular 1'!$K107&lt;&gt;"Yes",'Regular 1'!$H107="CAPPED OUT"),"",'Regular 1'!$K107)</f>
        <v/>
      </c>
      <c r="G103" s="55" t="str">
        <f>IF(OR('Regular 1'!$I107="",'Regular 1'!$I107="Not Approved",'Regular 1'!$H107="CAPPED OUT"),"",'Regular 1'!$G107)</f>
        <v/>
      </c>
      <c r="H103" s="56" t="str">
        <f>IF(OR('Regular 1'!$I107="",'Regular 1'!$I107="Not Approved",'Regular 1'!$H107="CAPPED OUT"),"",'Regular 1'!$H107)</f>
        <v/>
      </c>
    </row>
    <row r="104" spans="1:8" x14ac:dyDescent="0.2">
      <c r="A104" s="61" t="str">
        <f>IF(OR('Regular 1'!$I108="",'Regular 1'!$I108="Not Approved",'Regular 1'!$H108="CAPPED OUT"),"",Cover!$C$5)</f>
        <v/>
      </c>
      <c r="B104" s="61" t="str">
        <f>IF(OR('Regular 1'!$I108="",'Regular 1'!$I108="Not Approved",'Regular 1'!$H108="CAPPED OUT"),"","Regular 1")</f>
        <v/>
      </c>
      <c r="C104" s="53" t="str">
        <f>IF(OR('Regular 1'!$I108="",'Regular 1'!$I108="Not Approved",'Regular 1'!$B108="",'Regular 1'!$H108="CAPPED OUT"),"",'Regular 1'!$B108)</f>
        <v/>
      </c>
      <c r="D104" s="53" t="str">
        <f>IF(OR('Regular 1'!$I108="",'Regular 1'!$I108="Not Approved",'Regular 1'!$H108="CAPPED OUT"),"",'Regular 1'!$C108)</f>
        <v/>
      </c>
      <c r="E104" s="55" t="str">
        <f>IF(OR('Regular 1'!$I108="",'Regular 1'!$I108="Not Approved",'Regular 1'!$H108="CAPPED OUT"),"",'Regular 1'!$I108)</f>
        <v/>
      </c>
      <c r="F104" s="55" t="str">
        <f>IF(OR('Regular 1'!$I108="",'Regular 1'!$I108="Not Approved",'Regular 1'!$K108&lt;&gt;"Yes",'Regular 1'!$H108="CAPPED OUT"),"",'Regular 1'!$K108)</f>
        <v/>
      </c>
      <c r="G104" s="55" t="str">
        <f>IF(OR('Regular 1'!$I108="",'Regular 1'!$I108="Not Approved",'Regular 1'!$H108="CAPPED OUT"),"",'Regular 1'!$G108)</f>
        <v/>
      </c>
      <c r="H104" s="56" t="str">
        <f>IF(OR('Regular 1'!$I108="",'Regular 1'!$I108="Not Approved",'Regular 1'!$H108="CAPPED OUT"),"",'Regular 1'!$H108)</f>
        <v/>
      </c>
    </row>
    <row r="105" spans="1:8" x14ac:dyDescent="0.2">
      <c r="A105" s="61" t="str">
        <f>IF(OR('Regular 1'!$I109="",'Regular 1'!$I109="Not Approved",'Regular 1'!$H109="CAPPED OUT"),"",Cover!$C$5)</f>
        <v/>
      </c>
      <c r="B105" s="61" t="str">
        <f>IF(OR('Regular 1'!$I109="",'Regular 1'!$I109="Not Approved",'Regular 1'!$H109="CAPPED OUT"),"","Regular 1")</f>
        <v/>
      </c>
      <c r="C105" s="53" t="str">
        <f>IF(OR('Regular 1'!$I109="",'Regular 1'!$I109="Not Approved",'Regular 1'!$B109="",'Regular 1'!$H109="CAPPED OUT"),"",'Regular 1'!$B109)</f>
        <v/>
      </c>
      <c r="D105" s="53" t="str">
        <f>IF(OR('Regular 1'!$I109="",'Regular 1'!$I109="Not Approved",'Regular 1'!$H109="CAPPED OUT"),"",'Regular 1'!$C109)</f>
        <v/>
      </c>
      <c r="E105" s="55" t="str">
        <f>IF(OR('Regular 1'!$I109="",'Regular 1'!$I109="Not Approved",'Regular 1'!$H109="CAPPED OUT"),"",'Regular 1'!$I109)</f>
        <v/>
      </c>
      <c r="F105" s="55" t="str">
        <f>IF(OR('Regular 1'!$I109="",'Regular 1'!$I109="Not Approved",'Regular 1'!$K109&lt;&gt;"Yes",'Regular 1'!$H109="CAPPED OUT"),"",'Regular 1'!$K109)</f>
        <v/>
      </c>
      <c r="G105" s="55" t="str">
        <f>IF(OR('Regular 1'!$I109="",'Regular 1'!$I109="Not Approved",'Regular 1'!$H109="CAPPED OUT"),"",'Regular 1'!$G109)</f>
        <v/>
      </c>
      <c r="H105" s="56" t="str">
        <f>IF(OR('Regular 1'!$I109="",'Regular 1'!$I109="Not Approved",'Regular 1'!$H109="CAPPED OUT"),"",'Regular 1'!$H109)</f>
        <v/>
      </c>
    </row>
    <row r="106" spans="1:8" x14ac:dyDescent="0.2">
      <c r="A106" s="61" t="str">
        <f>IF(OR('Regular 1'!$I110="",'Regular 1'!$I110="Not Approved",'Regular 1'!$H110="CAPPED OUT"),"",Cover!$C$5)</f>
        <v/>
      </c>
      <c r="B106" s="61" t="str">
        <f>IF(OR('Regular 1'!$I110="",'Regular 1'!$I110="Not Approved",'Regular 1'!$H110="CAPPED OUT"),"","Regular 1")</f>
        <v/>
      </c>
      <c r="C106" s="53" t="str">
        <f>IF(OR('Regular 1'!$I110="",'Regular 1'!$I110="Not Approved",'Regular 1'!$B110="",'Regular 1'!$H110="CAPPED OUT"),"",'Regular 1'!$B110)</f>
        <v/>
      </c>
      <c r="D106" s="53" t="str">
        <f>IF(OR('Regular 1'!$I110="",'Regular 1'!$I110="Not Approved",'Regular 1'!$H110="CAPPED OUT"),"",'Regular 1'!$C110)</f>
        <v/>
      </c>
      <c r="E106" s="55" t="str">
        <f>IF(OR('Regular 1'!$I110="",'Regular 1'!$I110="Not Approved",'Regular 1'!$H110="CAPPED OUT"),"",'Regular 1'!$I110)</f>
        <v/>
      </c>
      <c r="F106" s="55" t="str">
        <f>IF(OR('Regular 1'!$I110="",'Regular 1'!$I110="Not Approved",'Regular 1'!$K110&lt;&gt;"Yes",'Regular 1'!$H110="CAPPED OUT"),"",'Regular 1'!$K110)</f>
        <v/>
      </c>
      <c r="G106" s="55" t="str">
        <f>IF(OR('Regular 1'!$I110="",'Regular 1'!$I110="Not Approved",'Regular 1'!$H110="CAPPED OUT"),"",'Regular 1'!$G110)</f>
        <v/>
      </c>
      <c r="H106" s="56" t="str">
        <f>IF(OR('Regular 1'!$I110="",'Regular 1'!$I110="Not Approved",'Regular 1'!$H110="CAPPED OUT"),"",'Regular 1'!$H110)</f>
        <v/>
      </c>
    </row>
    <row r="107" spans="1:8" x14ac:dyDescent="0.2">
      <c r="A107" s="61" t="str">
        <f>IF(OR('Regular 1'!$I111="",'Regular 1'!$I111="Not Approved",'Regular 1'!$H111="CAPPED OUT"),"",Cover!$C$5)</f>
        <v/>
      </c>
      <c r="B107" s="61" t="str">
        <f>IF(OR('Regular 1'!$I111="",'Regular 1'!$I111="Not Approved",'Regular 1'!$H111="CAPPED OUT"),"","Regular 1")</f>
        <v/>
      </c>
      <c r="C107" s="53" t="str">
        <f>IF(OR('Regular 1'!$I111="",'Regular 1'!$I111="Not Approved",'Regular 1'!$B111="",'Regular 1'!$H111="CAPPED OUT"),"",'Regular 1'!$B111)</f>
        <v/>
      </c>
      <c r="D107" s="53" t="str">
        <f>IF(OR('Regular 1'!$I111="",'Regular 1'!$I111="Not Approved",'Regular 1'!$H111="CAPPED OUT"),"",'Regular 1'!$C111)</f>
        <v/>
      </c>
      <c r="E107" s="55" t="str">
        <f>IF(OR('Regular 1'!$I111="",'Regular 1'!$I111="Not Approved",'Regular 1'!$H111="CAPPED OUT"),"",'Regular 1'!$I111)</f>
        <v/>
      </c>
      <c r="F107" s="55" t="str">
        <f>IF(OR('Regular 1'!$I111="",'Regular 1'!$I111="Not Approved",'Regular 1'!$K111&lt;&gt;"Yes",'Regular 1'!$H111="CAPPED OUT"),"",'Regular 1'!$K111)</f>
        <v/>
      </c>
      <c r="G107" s="55" t="str">
        <f>IF(OR('Regular 1'!$I111="",'Regular 1'!$I111="Not Approved",'Regular 1'!$H111="CAPPED OUT"),"",'Regular 1'!$G111)</f>
        <v/>
      </c>
      <c r="H107" s="56" t="str">
        <f>IF(OR('Regular 1'!$I111="",'Regular 1'!$I111="Not Approved",'Regular 1'!$H111="CAPPED OUT"),"",'Regular 1'!$H111)</f>
        <v/>
      </c>
    </row>
    <row r="108" spans="1:8" x14ac:dyDescent="0.2">
      <c r="A108" s="61" t="str">
        <f>IF(OR('Regular 1'!$I112="",'Regular 1'!$I112="Not Approved",'Regular 1'!$H112="CAPPED OUT"),"",Cover!$C$5)</f>
        <v/>
      </c>
      <c r="B108" s="61" t="str">
        <f>IF(OR('Regular 1'!$I112="",'Regular 1'!$I112="Not Approved",'Regular 1'!$H112="CAPPED OUT"),"","Regular 1")</f>
        <v/>
      </c>
      <c r="C108" s="53" t="str">
        <f>IF(OR('Regular 1'!$I112="",'Regular 1'!$I112="Not Approved",'Regular 1'!$B112="",'Regular 1'!$H112="CAPPED OUT"),"",'Regular 1'!$B112)</f>
        <v/>
      </c>
      <c r="D108" s="53" t="str">
        <f>IF(OR('Regular 1'!$I112="",'Regular 1'!$I112="Not Approved",'Regular 1'!$H112="CAPPED OUT"),"",'Regular 1'!$C112)</f>
        <v/>
      </c>
      <c r="E108" s="55" t="str">
        <f>IF(OR('Regular 1'!$I112="",'Regular 1'!$I112="Not Approved",'Regular 1'!$H112="CAPPED OUT"),"",'Regular 1'!$I112)</f>
        <v/>
      </c>
      <c r="F108" s="55" t="str">
        <f>IF(OR('Regular 1'!$I112="",'Regular 1'!$I112="Not Approved",'Regular 1'!$K112&lt;&gt;"Yes",'Regular 1'!$H112="CAPPED OUT"),"",'Regular 1'!$K112)</f>
        <v/>
      </c>
      <c r="G108" s="55" t="str">
        <f>IF(OR('Regular 1'!$I112="",'Regular 1'!$I112="Not Approved",'Regular 1'!$H112="CAPPED OUT"),"",'Regular 1'!$G112)</f>
        <v/>
      </c>
      <c r="H108" s="56" t="str">
        <f>IF(OR('Regular 1'!$I112="",'Regular 1'!$I112="Not Approved",'Regular 1'!$H112="CAPPED OUT"),"",'Regular 1'!$H112)</f>
        <v/>
      </c>
    </row>
    <row r="109" spans="1:8" x14ac:dyDescent="0.2">
      <c r="A109" s="61" t="str">
        <f>IF(OR('Regular 1'!$I113="",'Regular 1'!$I113="Not Approved",'Regular 1'!$H113="CAPPED OUT"),"",Cover!$C$5)</f>
        <v/>
      </c>
      <c r="B109" s="61" t="str">
        <f>IF(OR('Regular 1'!$I113="",'Regular 1'!$I113="Not Approved",'Regular 1'!$H113="CAPPED OUT"),"","Regular 1")</f>
        <v/>
      </c>
      <c r="C109" s="53" t="str">
        <f>IF(OR('Regular 1'!$I113="",'Regular 1'!$I113="Not Approved",'Regular 1'!$B113="",'Regular 1'!$H113="CAPPED OUT"),"",'Regular 1'!$B113)</f>
        <v/>
      </c>
      <c r="D109" s="53" t="str">
        <f>IF(OR('Regular 1'!$I113="",'Regular 1'!$I113="Not Approved",'Regular 1'!$H113="CAPPED OUT"),"",'Regular 1'!$C113)</f>
        <v/>
      </c>
      <c r="E109" s="55" t="str">
        <f>IF(OR('Regular 1'!$I113="",'Regular 1'!$I113="Not Approved",'Regular 1'!$H113="CAPPED OUT"),"",'Regular 1'!$I113)</f>
        <v/>
      </c>
      <c r="F109" s="55" t="str">
        <f>IF(OR('Regular 1'!$I113="",'Regular 1'!$I113="Not Approved",'Regular 1'!$K113&lt;&gt;"Yes",'Regular 1'!$H113="CAPPED OUT"),"",'Regular 1'!$K113)</f>
        <v/>
      </c>
      <c r="G109" s="55" t="str">
        <f>IF(OR('Regular 1'!$I113="",'Regular 1'!$I113="Not Approved",'Regular 1'!$H113="CAPPED OUT"),"",'Regular 1'!$G113)</f>
        <v/>
      </c>
      <c r="H109" s="56" t="str">
        <f>IF(OR('Regular 1'!$I113="",'Regular 1'!$I113="Not Approved",'Regular 1'!$H113="CAPPED OUT"),"",'Regular 1'!$H113)</f>
        <v/>
      </c>
    </row>
    <row r="110" spans="1:8" x14ac:dyDescent="0.2">
      <c r="A110" s="61" t="str">
        <f>IF(OR('Regular 1'!$I114="",'Regular 1'!$I114="Not Approved",'Regular 1'!$H114="CAPPED OUT"),"",Cover!$C$5)</f>
        <v/>
      </c>
      <c r="B110" s="61" t="str">
        <f>IF(OR('Regular 1'!$I114="",'Regular 1'!$I114="Not Approved",'Regular 1'!$H114="CAPPED OUT"),"","Regular 1")</f>
        <v/>
      </c>
      <c r="C110" s="53" t="str">
        <f>IF(OR('Regular 1'!$I114="",'Regular 1'!$I114="Not Approved",'Regular 1'!$B114="",'Regular 1'!$H114="CAPPED OUT"),"",'Regular 1'!$B114)</f>
        <v/>
      </c>
      <c r="D110" s="53" t="str">
        <f>IF(OR('Regular 1'!$I114="",'Regular 1'!$I114="Not Approved",'Regular 1'!$H114="CAPPED OUT"),"",'Regular 1'!$C114)</f>
        <v/>
      </c>
      <c r="E110" s="55" t="str">
        <f>IF(OR('Regular 1'!$I114="",'Regular 1'!$I114="Not Approved",'Regular 1'!$H114="CAPPED OUT"),"",'Regular 1'!$I114)</f>
        <v/>
      </c>
      <c r="F110" s="55" t="str">
        <f>IF(OR('Regular 1'!$I114="",'Regular 1'!$I114="Not Approved",'Regular 1'!$K114&lt;&gt;"Yes",'Regular 1'!$H114="CAPPED OUT"),"",'Regular 1'!$K114)</f>
        <v/>
      </c>
      <c r="G110" s="55" t="str">
        <f>IF(OR('Regular 1'!$I114="",'Regular 1'!$I114="Not Approved",'Regular 1'!$H114="CAPPED OUT"),"",'Regular 1'!$G114)</f>
        <v/>
      </c>
      <c r="H110" s="56" t="str">
        <f>IF(OR('Regular 1'!$I114="",'Regular 1'!$I114="Not Approved",'Regular 1'!$H114="CAPPED OUT"),"",'Regular 1'!$H114)</f>
        <v/>
      </c>
    </row>
    <row r="111" spans="1:8" x14ac:dyDescent="0.2">
      <c r="A111" s="61" t="str">
        <f>IF(OR('Regular 1'!$I115="",'Regular 1'!$I115="Not Approved",'Regular 1'!$H115="CAPPED OUT"),"",Cover!$C$5)</f>
        <v/>
      </c>
      <c r="B111" s="61" t="str">
        <f>IF(OR('Regular 1'!$I115="",'Regular 1'!$I115="Not Approved",'Regular 1'!$H115="CAPPED OUT"),"","Regular 1")</f>
        <v/>
      </c>
      <c r="C111" s="53" t="str">
        <f>IF(OR('Regular 1'!$I115="",'Regular 1'!$I115="Not Approved",'Regular 1'!$B115="",'Regular 1'!$H115="CAPPED OUT"),"",'Regular 1'!$B115)</f>
        <v/>
      </c>
      <c r="D111" s="53" t="str">
        <f>IF(OR('Regular 1'!$I115="",'Regular 1'!$I115="Not Approved",'Regular 1'!$H115="CAPPED OUT"),"",'Regular 1'!$C115)</f>
        <v/>
      </c>
      <c r="E111" s="55" t="str">
        <f>IF(OR('Regular 1'!$I115="",'Regular 1'!$I115="Not Approved",'Regular 1'!$H115="CAPPED OUT"),"",'Regular 1'!$I115)</f>
        <v/>
      </c>
      <c r="F111" s="55" t="str">
        <f>IF(OR('Regular 1'!$I115="",'Regular 1'!$I115="Not Approved",'Regular 1'!$K115&lt;&gt;"Yes",'Regular 1'!$H115="CAPPED OUT"),"",'Regular 1'!$K115)</f>
        <v/>
      </c>
      <c r="G111" s="55" t="str">
        <f>IF(OR('Regular 1'!$I115="",'Regular 1'!$I115="Not Approved",'Regular 1'!$H115="CAPPED OUT"),"",'Regular 1'!$G115)</f>
        <v/>
      </c>
      <c r="H111" s="56" t="str">
        <f>IF(OR('Regular 1'!$I115="",'Regular 1'!$I115="Not Approved",'Regular 1'!$H115="CAPPED OUT"),"",'Regular 1'!$H115)</f>
        <v/>
      </c>
    </row>
    <row r="112" spans="1:8" x14ac:dyDescent="0.2">
      <c r="A112" s="61" t="str">
        <f>IF(OR('Regular 1'!$I116="",'Regular 1'!$I116="Not Approved",'Regular 1'!$H116="CAPPED OUT"),"",Cover!$C$5)</f>
        <v/>
      </c>
      <c r="B112" s="61" t="str">
        <f>IF(OR('Regular 1'!$I116="",'Regular 1'!$I116="Not Approved",'Regular 1'!$H116="CAPPED OUT"),"","Regular 1")</f>
        <v/>
      </c>
      <c r="C112" s="53" t="str">
        <f>IF(OR('Regular 1'!$I116="",'Regular 1'!$I116="Not Approved",'Regular 1'!$B116="",'Regular 1'!$H116="CAPPED OUT"),"",'Regular 1'!$B116)</f>
        <v/>
      </c>
      <c r="D112" s="53" t="str">
        <f>IF(OR('Regular 1'!$I116="",'Regular 1'!$I116="Not Approved",'Regular 1'!$H116="CAPPED OUT"),"",'Regular 1'!$C116)</f>
        <v/>
      </c>
      <c r="E112" s="55" t="str">
        <f>IF(OR('Regular 1'!$I116="",'Regular 1'!$I116="Not Approved",'Regular 1'!$H116="CAPPED OUT"),"",'Regular 1'!$I116)</f>
        <v/>
      </c>
      <c r="F112" s="55" t="str">
        <f>IF(OR('Regular 1'!$I116="",'Regular 1'!$I116="Not Approved",'Regular 1'!$K116&lt;&gt;"Yes",'Regular 1'!$H116="CAPPED OUT"),"",'Regular 1'!$K116)</f>
        <v/>
      </c>
      <c r="G112" s="55" t="str">
        <f>IF(OR('Regular 1'!$I116="",'Regular 1'!$I116="Not Approved",'Regular 1'!$H116="CAPPED OUT"),"",'Regular 1'!$G116)</f>
        <v/>
      </c>
      <c r="H112" s="56" t="str">
        <f>IF(OR('Regular 1'!$I116="",'Regular 1'!$I116="Not Approved",'Regular 1'!$H116="CAPPED OUT"),"",'Regular 1'!$H116)</f>
        <v/>
      </c>
    </row>
    <row r="113" spans="1:8" x14ac:dyDescent="0.2">
      <c r="A113" s="61" t="str">
        <f>IF(OR('Regular 1'!$I117="",'Regular 1'!$I117="Not Approved",'Regular 1'!$H117="CAPPED OUT"),"",Cover!$C$5)</f>
        <v/>
      </c>
      <c r="B113" s="61" t="str">
        <f>IF(OR('Regular 1'!$I117="",'Regular 1'!$I117="Not Approved",'Regular 1'!$H117="CAPPED OUT"),"","Regular 1")</f>
        <v/>
      </c>
      <c r="C113" s="53" t="str">
        <f>IF(OR('Regular 1'!$I117="",'Regular 1'!$I117="Not Approved",'Regular 1'!$B117="",'Regular 1'!$H117="CAPPED OUT"),"",'Regular 1'!$B117)</f>
        <v/>
      </c>
      <c r="D113" s="53" t="str">
        <f>IF(OR('Regular 1'!$I117="",'Regular 1'!$I117="Not Approved",'Regular 1'!$H117="CAPPED OUT"),"",'Regular 1'!$C117)</f>
        <v/>
      </c>
      <c r="E113" s="55" t="str">
        <f>IF(OR('Regular 1'!$I117="",'Regular 1'!$I117="Not Approved",'Regular 1'!$H117="CAPPED OUT"),"",'Regular 1'!$I117)</f>
        <v/>
      </c>
      <c r="F113" s="55" t="str">
        <f>IF(OR('Regular 1'!$I117="",'Regular 1'!$I117="Not Approved",'Regular 1'!$K117&lt;&gt;"Yes",'Regular 1'!$H117="CAPPED OUT"),"",'Regular 1'!$K117)</f>
        <v/>
      </c>
      <c r="G113" s="55" t="str">
        <f>IF(OR('Regular 1'!$I117="",'Regular 1'!$I117="Not Approved",'Regular 1'!$H117="CAPPED OUT"),"",'Regular 1'!$G117)</f>
        <v/>
      </c>
      <c r="H113" s="56" t="str">
        <f>IF(OR('Regular 1'!$I117="",'Regular 1'!$I117="Not Approved",'Regular 1'!$H117="CAPPED OUT"),"",'Regular 1'!$H117)</f>
        <v/>
      </c>
    </row>
    <row r="114" spans="1:8" x14ac:dyDescent="0.2">
      <c r="A114" s="61" t="str">
        <f>IF(OR('Regular 1'!$I118="",'Regular 1'!$I118="Not Approved",'Regular 1'!$H118="CAPPED OUT"),"",Cover!$C$5)</f>
        <v/>
      </c>
      <c r="B114" s="61" t="str">
        <f>IF(OR('Regular 1'!$I118="",'Regular 1'!$I118="Not Approved",'Regular 1'!$H118="CAPPED OUT"),"","Regular 1")</f>
        <v/>
      </c>
      <c r="C114" s="53" t="str">
        <f>IF(OR('Regular 1'!$I118="",'Regular 1'!$I118="Not Approved",'Regular 1'!$B118="",'Regular 1'!$H118="CAPPED OUT"),"",'Regular 1'!$B118)</f>
        <v/>
      </c>
      <c r="D114" s="53" t="str">
        <f>IF(OR('Regular 1'!$I118="",'Regular 1'!$I118="Not Approved",'Regular 1'!$H118="CAPPED OUT"),"",'Regular 1'!$C118)</f>
        <v/>
      </c>
      <c r="E114" s="55" t="str">
        <f>IF(OR('Regular 1'!$I118="",'Regular 1'!$I118="Not Approved",'Regular 1'!$H118="CAPPED OUT"),"",'Regular 1'!$I118)</f>
        <v/>
      </c>
      <c r="F114" s="55" t="str">
        <f>IF(OR('Regular 1'!$I118="",'Regular 1'!$I118="Not Approved",'Regular 1'!$K118&lt;&gt;"Yes",'Regular 1'!$H118="CAPPED OUT"),"",'Regular 1'!$K118)</f>
        <v/>
      </c>
      <c r="G114" s="55" t="str">
        <f>IF(OR('Regular 1'!$I118="",'Regular 1'!$I118="Not Approved",'Regular 1'!$H118="CAPPED OUT"),"",'Regular 1'!$G118)</f>
        <v/>
      </c>
      <c r="H114" s="56" t="str">
        <f>IF(OR('Regular 1'!$I118="",'Regular 1'!$I118="Not Approved",'Regular 1'!$H118="CAPPED OUT"),"",'Regular 1'!$H118)</f>
        <v/>
      </c>
    </row>
    <row r="115" spans="1:8" x14ac:dyDescent="0.2">
      <c r="A115" s="61" t="str">
        <f>IF(OR('Regular 1'!$I119="",'Regular 1'!$I119="Not Approved",'Regular 1'!$H119="CAPPED OUT"),"",Cover!$C$5)</f>
        <v/>
      </c>
      <c r="B115" s="61" t="str">
        <f>IF(OR('Regular 1'!$I119="",'Regular 1'!$I119="Not Approved",'Regular 1'!$H119="CAPPED OUT"),"","Regular 1")</f>
        <v/>
      </c>
      <c r="C115" s="53" t="str">
        <f>IF(OR('Regular 1'!$I119="",'Regular 1'!$I119="Not Approved",'Regular 1'!$B119="",'Regular 1'!$H119="CAPPED OUT"),"",'Regular 1'!$B119)</f>
        <v/>
      </c>
      <c r="D115" s="53" t="str">
        <f>IF(OR('Regular 1'!$I119="",'Regular 1'!$I119="Not Approved",'Regular 1'!$H119="CAPPED OUT"),"",'Regular 1'!$C119)</f>
        <v/>
      </c>
      <c r="E115" s="55" t="str">
        <f>IF(OR('Regular 1'!$I119="",'Regular 1'!$I119="Not Approved",'Regular 1'!$H119="CAPPED OUT"),"",'Regular 1'!$I119)</f>
        <v/>
      </c>
      <c r="F115" s="55" t="str">
        <f>IF(OR('Regular 1'!$I119="",'Regular 1'!$I119="Not Approved",'Regular 1'!$K119&lt;&gt;"Yes",'Regular 1'!$H119="CAPPED OUT"),"",'Regular 1'!$K119)</f>
        <v/>
      </c>
      <c r="G115" s="55" t="str">
        <f>IF(OR('Regular 1'!$I119="",'Regular 1'!$I119="Not Approved",'Regular 1'!$H119="CAPPED OUT"),"",'Regular 1'!$G119)</f>
        <v/>
      </c>
      <c r="H115" s="56" t="str">
        <f>IF(OR('Regular 1'!$I119="",'Regular 1'!$I119="Not Approved",'Regular 1'!$H119="CAPPED OUT"),"",'Regular 1'!$H119)</f>
        <v/>
      </c>
    </row>
    <row r="116" spans="1:8" x14ac:dyDescent="0.2">
      <c r="A116" s="61" t="str">
        <f>IF(OR('Regular 1'!$I120="",'Regular 1'!$I120="Not Approved",'Regular 1'!$H120="CAPPED OUT"),"",Cover!$C$5)</f>
        <v/>
      </c>
      <c r="B116" s="61" t="str">
        <f>IF(OR('Regular 1'!$I120="",'Regular 1'!$I120="Not Approved",'Regular 1'!$H120="CAPPED OUT"),"","Regular 1")</f>
        <v/>
      </c>
      <c r="C116" s="53" t="str">
        <f>IF(OR('Regular 1'!$I120="",'Regular 1'!$I120="Not Approved",'Regular 1'!$B120="",'Regular 1'!$H120="CAPPED OUT"),"",'Regular 1'!$B120)</f>
        <v/>
      </c>
      <c r="D116" s="53" t="str">
        <f>IF(OR('Regular 1'!$I120="",'Regular 1'!$I120="Not Approved",'Regular 1'!$H120="CAPPED OUT"),"",'Regular 1'!$C120)</f>
        <v/>
      </c>
      <c r="E116" s="55" t="str">
        <f>IF(OR('Regular 1'!$I120="",'Regular 1'!$I120="Not Approved",'Regular 1'!$H120="CAPPED OUT"),"",'Regular 1'!$I120)</f>
        <v/>
      </c>
      <c r="F116" s="55" t="str">
        <f>IF(OR('Regular 1'!$I120="",'Regular 1'!$I120="Not Approved",'Regular 1'!$K120&lt;&gt;"Yes",'Regular 1'!$H120="CAPPED OUT"),"",'Regular 1'!$K120)</f>
        <v/>
      </c>
      <c r="G116" s="55" t="str">
        <f>IF(OR('Regular 1'!$I120="",'Regular 1'!$I120="Not Approved",'Regular 1'!$H120="CAPPED OUT"),"",'Regular 1'!$G120)</f>
        <v/>
      </c>
      <c r="H116" s="56" t="str">
        <f>IF(OR('Regular 1'!$I120="",'Regular 1'!$I120="Not Approved",'Regular 1'!$H120="CAPPED OUT"),"",'Regular 1'!$H120)</f>
        <v/>
      </c>
    </row>
    <row r="117" spans="1:8" x14ac:dyDescent="0.2">
      <c r="A117" s="61" t="str">
        <f>IF(OR('Regular 1'!$I121="",'Regular 1'!$I121="Not Approved",'Regular 1'!$H121="CAPPED OUT"),"",Cover!$C$5)</f>
        <v/>
      </c>
      <c r="B117" s="61" t="str">
        <f>IF(OR('Regular 1'!$I121="",'Regular 1'!$I121="Not Approved",'Regular 1'!$H121="CAPPED OUT"),"","Regular 1")</f>
        <v/>
      </c>
      <c r="C117" s="53" t="str">
        <f>IF(OR('Regular 1'!$I121="",'Regular 1'!$I121="Not Approved",'Regular 1'!$B121="",'Regular 1'!$H121="CAPPED OUT"),"",'Regular 1'!$B121)</f>
        <v/>
      </c>
      <c r="D117" s="53" t="str">
        <f>IF(OR('Regular 1'!$I121="",'Regular 1'!$I121="Not Approved",'Regular 1'!$H121="CAPPED OUT"),"",'Regular 1'!$C121)</f>
        <v/>
      </c>
      <c r="E117" s="55" t="str">
        <f>IF(OR('Regular 1'!$I121="",'Regular 1'!$I121="Not Approved",'Regular 1'!$H121="CAPPED OUT"),"",'Regular 1'!$I121)</f>
        <v/>
      </c>
      <c r="F117" s="55" t="str">
        <f>IF(OR('Regular 1'!$I121="",'Regular 1'!$I121="Not Approved",'Regular 1'!$K121&lt;&gt;"Yes",'Regular 1'!$H121="CAPPED OUT"),"",'Regular 1'!$K121)</f>
        <v/>
      </c>
      <c r="G117" s="55" t="str">
        <f>IF(OR('Regular 1'!$I121="",'Regular 1'!$I121="Not Approved",'Regular 1'!$H121="CAPPED OUT"),"",'Regular 1'!$G121)</f>
        <v/>
      </c>
      <c r="H117" s="56" t="str">
        <f>IF(OR('Regular 1'!$I121="",'Regular 1'!$I121="Not Approved",'Regular 1'!$H121="CAPPED OUT"),"",'Regular 1'!$H121)</f>
        <v/>
      </c>
    </row>
    <row r="118" spans="1:8" x14ac:dyDescent="0.2">
      <c r="A118" s="61" t="str">
        <f>IF(OR('Regular 1'!$I122="",'Regular 1'!$I122="Not Approved",'Regular 1'!$H122="CAPPED OUT"),"",Cover!$C$5)</f>
        <v/>
      </c>
      <c r="B118" s="61" t="str">
        <f>IF(OR('Regular 1'!$I122="",'Regular 1'!$I122="Not Approved",'Regular 1'!$H122="CAPPED OUT"),"","Regular 1")</f>
        <v/>
      </c>
      <c r="C118" s="53" t="str">
        <f>IF(OR('Regular 1'!$I122="",'Regular 1'!$I122="Not Approved",'Regular 1'!$B122="",'Regular 1'!$H122="CAPPED OUT"),"",'Regular 1'!$B122)</f>
        <v/>
      </c>
      <c r="D118" s="53" t="str">
        <f>IF(OR('Regular 1'!$I122="",'Regular 1'!$I122="Not Approved",'Regular 1'!$H122="CAPPED OUT"),"",'Regular 1'!$C122)</f>
        <v/>
      </c>
      <c r="E118" s="55" t="str">
        <f>IF(OR('Regular 1'!$I122="",'Regular 1'!$I122="Not Approved",'Regular 1'!$H122="CAPPED OUT"),"",'Regular 1'!$I122)</f>
        <v/>
      </c>
      <c r="F118" s="55" t="str">
        <f>IF(OR('Regular 1'!$I122="",'Regular 1'!$I122="Not Approved",'Regular 1'!$K122&lt;&gt;"Yes",'Regular 1'!$H122="CAPPED OUT"),"",'Regular 1'!$K122)</f>
        <v/>
      </c>
      <c r="G118" s="55" t="str">
        <f>IF(OR('Regular 1'!$I122="",'Regular 1'!$I122="Not Approved",'Regular 1'!$H122="CAPPED OUT"),"",'Regular 1'!$G122)</f>
        <v/>
      </c>
      <c r="H118" s="56" t="str">
        <f>IF(OR('Regular 1'!$I122="",'Regular 1'!$I122="Not Approved",'Regular 1'!$H122="CAPPED OUT"),"",'Regular 1'!$H122)</f>
        <v/>
      </c>
    </row>
    <row r="119" spans="1:8" x14ac:dyDescent="0.2">
      <c r="A119" s="61" t="str">
        <f>IF(OR('Regular 1'!$I123="",'Regular 1'!$I123="Not Approved",'Regular 1'!$H123="CAPPED OUT"),"",Cover!$C$5)</f>
        <v/>
      </c>
      <c r="B119" s="61" t="str">
        <f>IF(OR('Regular 1'!$I123="",'Regular 1'!$I123="Not Approved",'Regular 1'!$H123="CAPPED OUT"),"","Regular 1")</f>
        <v/>
      </c>
      <c r="C119" s="53" t="str">
        <f>IF(OR('Regular 1'!$I123="",'Regular 1'!$I123="Not Approved",'Regular 1'!$B123="",'Regular 1'!$H123="CAPPED OUT"),"",'Regular 1'!$B123)</f>
        <v/>
      </c>
      <c r="D119" s="53" t="str">
        <f>IF(OR('Regular 1'!$I123="",'Regular 1'!$I123="Not Approved",'Regular 1'!$H123="CAPPED OUT"),"",'Regular 1'!$C123)</f>
        <v/>
      </c>
      <c r="E119" s="55" t="str">
        <f>IF(OR('Regular 1'!$I123="",'Regular 1'!$I123="Not Approved",'Regular 1'!$H123="CAPPED OUT"),"",'Regular 1'!$I123)</f>
        <v/>
      </c>
      <c r="F119" s="55" t="str">
        <f>IF(OR('Regular 1'!$I123="",'Regular 1'!$I123="Not Approved",'Regular 1'!$K123&lt;&gt;"Yes",'Regular 1'!$H123="CAPPED OUT"),"",'Regular 1'!$K123)</f>
        <v/>
      </c>
      <c r="G119" s="55" t="str">
        <f>IF(OR('Regular 1'!$I123="",'Regular 1'!$I123="Not Approved",'Regular 1'!$H123="CAPPED OUT"),"",'Regular 1'!$G123)</f>
        <v/>
      </c>
      <c r="H119" s="56" t="str">
        <f>IF(OR('Regular 1'!$I123="",'Regular 1'!$I123="Not Approved",'Regular 1'!$H123="CAPPED OUT"),"",'Regular 1'!$H123)</f>
        <v/>
      </c>
    </row>
    <row r="120" spans="1:8" x14ac:dyDescent="0.2">
      <c r="A120" s="61" t="str">
        <f>IF(OR('Regular 1'!$I124="",'Regular 1'!$I124="Not Approved",'Regular 1'!$H124="CAPPED OUT"),"",Cover!$C$5)</f>
        <v/>
      </c>
      <c r="B120" s="61" t="str">
        <f>IF(OR('Regular 1'!$I124="",'Regular 1'!$I124="Not Approved",'Regular 1'!$H124="CAPPED OUT"),"","Regular 1")</f>
        <v/>
      </c>
      <c r="C120" s="53" t="str">
        <f>IF(OR('Regular 1'!$I124="",'Regular 1'!$I124="Not Approved",'Regular 1'!$B124="",'Regular 1'!$H124="CAPPED OUT"),"",'Regular 1'!$B124)</f>
        <v/>
      </c>
      <c r="D120" s="53" t="str">
        <f>IF(OR('Regular 1'!$I124="",'Regular 1'!$I124="Not Approved",'Regular 1'!$H124="CAPPED OUT"),"",'Regular 1'!$C124)</f>
        <v/>
      </c>
      <c r="E120" s="55" t="str">
        <f>IF(OR('Regular 1'!$I124="",'Regular 1'!$I124="Not Approved",'Regular 1'!$H124="CAPPED OUT"),"",'Regular 1'!$I124)</f>
        <v/>
      </c>
      <c r="F120" s="55" t="str">
        <f>IF(OR('Regular 1'!$I124="",'Regular 1'!$I124="Not Approved",'Regular 1'!$K124&lt;&gt;"Yes",'Regular 1'!$H124="CAPPED OUT"),"",'Regular 1'!$K124)</f>
        <v/>
      </c>
      <c r="G120" s="55" t="str">
        <f>IF(OR('Regular 1'!$I124="",'Regular 1'!$I124="Not Approved",'Regular 1'!$H124="CAPPED OUT"),"",'Regular 1'!$G124)</f>
        <v/>
      </c>
      <c r="H120" s="56" t="str">
        <f>IF(OR('Regular 1'!$I124="",'Regular 1'!$I124="Not Approved",'Regular 1'!$H124="CAPPED OUT"),"",'Regular 1'!$H124)</f>
        <v/>
      </c>
    </row>
    <row r="121" spans="1:8" x14ac:dyDescent="0.2">
      <c r="A121" s="61" t="str">
        <f>IF(OR('Regular 1'!$I125="",'Regular 1'!$I125="Not Approved",'Regular 1'!$H125="CAPPED OUT"),"",Cover!$C$5)</f>
        <v/>
      </c>
      <c r="B121" s="61" t="str">
        <f>IF(OR('Regular 1'!$I125="",'Regular 1'!$I125="Not Approved",'Regular 1'!$H125="CAPPED OUT"),"","Regular 1")</f>
        <v/>
      </c>
      <c r="C121" s="53" t="str">
        <f>IF(OR('Regular 1'!$I125="",'Regular 1'!$I125="Not Approved",'Regular 1'!$B125="",'Regular 1'!$H125="CAPPED OUT"),"",'Regular 1'!$B125)</f>
        <v/>
      </c>
      <c r="D121" s="53" t="str">
        <f>IF(OR('Regular 1'!$I125="",'Regular 1'!$I125="Not Approved",'Regular 1'!$H125="CAPPED OUT"),"",'Regular 1'!$C125)</f>
        <v/>
      </c>
      <c r="E121" s="55" t="str">
        <f>IF(OR('Regular 1'!$I125="",'Regular 1'!$I125="Not Approved",'Regular 1'!$H125="CAPPED OUT"),"",'Regular 1'!$I125)</f>
        <v/>
      </c>
      <c r="F121" s="55" t="str">
        <f>IF(OR('Regular 1'!$I125="",'Regular 1'!$I125="Not Approved",'Regular 1'!$K125&lt;&gt;"Yes",'Regular 1'!$H125="CAPPED OUT"),"",'Regular 1'!$K125)</f>
        <v/>
      </c>
      <c r="G121" s="55" t="str">
        <f>IF(OR('Regular 1'!$I125="",'Regular 1'!$I125="Not Approved",'Regular 1'!$H125="CAPPED OUT"),"",'Regular 1'!$G125)</f>
        <v/>
      </c>
      <c r="H121" s="56" t="str">
        <f>IF(OR('Regular 1'!$I125="",'Regular 1'!$I125="Not Approved",'Regular 1'!$H125="CAPPED OUT"),"",'Regular 1'!$H125)</f>
        <v/>
      </c>
    </row>
    <row r="122" spans="1:8" x14ac:dyDescent="0.2">
      <c r="A122" s="61" t="str">
        <f>IF(OR('Regular 1'!$I126="",'Regular 1'!$I126="Not Approved",'Regular 1'!$H126="CAPPED OUT"),"",Cover!$C$5)</f>
        <v/>
      </c>
      <c r="B122" s="61" t="str">
        <f>IF(OR('Regular 1'!$I126="",'Regular 1'!$I126="Not Approved",'Regular 1'!$H126="CAPPED OUT"),"","Regular 1")</f>
        <v/>
      </c>
      <c r="C122" s="53" t="str">
        <f>IF(OR('Regular 1'!$I126="",'Regular 1'!$I126="Not Approved",'Regular 1'!$B126="",'Regular 1'!$H126="CAPPED OUT"),"",'Regular 1'!$B126)</f>
        <v/>
      </c>
      <c r="D122" s="53" t="str">
        <f>IF(OR('Regular 1'!$I126="",'Regular 1'!$I126="Not Approved",'Regular 1'!$H126="CAPPED OUT"),"",'Regular 1'!$C126)</f>
        <v/>
      </c>
      <c r="E122" s="55" t="str">
        <f>IF(OR('Regular 1'!$I126="",'Regular 1'!$I126="Not Approved",'Regular 1'!$H126="CAPPED OUT"),"",'Regular 1'!$I126)</f>
        <v/>
      </c>
      <c r="F122" s="55" t="str">
        <f>IF(OR('Regular 1'!$I126="",'Regular 1'!$I126="Not Approved",'Regular 1'!$K126&lt;&gt;"Yes",'Regular 1'!$H126="CAPPED OUT"),"",'Regular 1'!$K126)</f>
        <v/>
      </c>
      <c r="G122" s="55" t="str">
        <f>IF(OR('Regular 1'!$I126="",'Regular 1'!$I126="Not Approved",'Regular 1'!$H126="CAPPED OUT"),"",'Regular 1'!$G126)</f>
        <v/>
      </c>
      <c r="H122" s="56" t="str">
        <f>IF(OR('Regular 1'!$I126="",'Regular 1'!$I126="Not Approved",'Regular 1'!$H126="CAPPED OUT"),"",'Regular 1'!$H126)</f>
        <v/>
      </c>
    </row>
    <row r="123" spans="1:8" x14ac:dyDescent="0.2">
      <c r="A123" s="61" t="str">
        <f>IF(OR('Regular 1'!$I127="",'Regular 1'!$I127="Not Approved",'Regular 1'!$H127="CAPPED OUT"),"",Cover!$C$5)</f>
        <v/>
      </c>
      <c r="B123" s="61" t="str">
        <f>IF(OR('Regular 1'!$I127="",'Regular 1'!$I127="Not Approved",'Regular 1'!$H127="CAPPED OUT"),"","Regular 1")</f>
        <v/>
      </c>
      <c r="C123" s="53" t="str">
        <f>IF(OR('Regular 1'!$I127="",'Regular 1'!$I127="Not Approved",'Regular 1'!$B127="",'Regular 1'!$H127="CAPPED OUT"),"",'Regular 1'!$B127)</f>
        <v/>
      </c>
      <c r="D123" s="53" t="str">
        <f>IF(OR('Regular 1'!$I127="",'Regular 1'!$I127="Not Approved",'Regular 1'!$H127="CAPPED OUT"),"",'Regular 1'!$C127)</f>
        <v/>
      </c>
      <c r="E123" s="55" t="str">
        <f>IF(OR('Regular 1'!$I127="",'Regular 1'!$I127="Not Approved",'Regular 1'!$H127="CAPPED OUT"),"",'Regular 1'!$I127)</f>
        <v/>
      </c>
      <c r="F123" s="55" t="str">
        <f>IF(OR('Regular 1'!$I127="",'Regular 1'!$I127="Not Approved",'Regular 1'!$K127&lt;&gt;"Yes",'Regular 1'!$H127="CAPPED OUT"),"",'Regular 1'!$K127)</f>
        <v/>
      </c>
      <c r="G123" s="55" t="str">
        <f>IF(OR('Regular 1'!$I127="",'Regular 1'!$I127="Not Approved",'Regular 1'!$H127="CAPPED OUT"),"",'Regular 1'!$G127)</f>
        <v/>
      </c>
      <c r="H123" s="56" t="str">
        <f>IF(OR('Regular 1'!$I127="",'Regular 1'!$I127="Not Approved",'Regular 1'!$H127="CAPPED OUT"),"",'Regular 1'!$H127)</f>
        <v/>
      </c>
    </row>
    <row r="124" spans="1:8" x14ac:dyDescent="0.2">
      <c r="A124" s="61" t="str">
        <f>IF(OR('Regular 1'!$I128="",'Regular 1'!$I128="Not Approved",'Regular 1'!$H128="CAPPED OUT"),"",Cover!$C$5)</f>
        <v/>
      </c>
      <c r="B124" s="61" t="str">
        <f>IF(OR('Regular 1'!$I128="",'Regular 1'!$I128="Not Approved",'Regular 1'!$H128="CAPPED OUT"),"","Regular 1")</f>
        <v/>
      </c>
      <c r="C124" s="53" t="str">
        <f>IF(OR('Regular 1'!$I128="",'Regular 1'!$I128="Not Approved",'Regular 1'!$B128="",'Regular 1'!$H128="CAPPED OUT"),"",'Regular 1'!$B128)</f>
        <v/>
      </c>
      <c r="D124" s="53" t="str">
        <f>IF(OR('Regular 1'!$I128="",'Regular 1'!$I128="Not Approved",'Regular 1'!$H128="CAPPED OUT"),"",'Regular 1'!$C128)</f>
        <v/>
      </c>
      <c r="E124" s="55" t="str">
        <f>IF(OR('Regular 1'!$I128="",'Regular 1'!$I128="Not Approved",'Regular 1'!$H128="CAPPED OUT"),"",'Regular 1'!$I128)</f>
        <v/>
      </c>
      <c r="F124" s="55" t="str">
        <f>IF(OR('Regular 1'!$I128="",'Regular 1'!$I128="Not Approved",'Regular 1'!$K128&lt;&gt;"Yes",'Regular 1'!$H128="CAPPED OUT"),"",'Regular 1'!$K128)</f>
        <v/>
      </c>
      <c r="G124" s="55" t="str">
        <f>IF(OR('Regular 1'!$I128="",'Regular 1'!$I128="Not Approved",'Regular 1'!$H128="CAPPED OUT"),"",'Regular 1'!$G128)</f>
        <v/>
      </c>
      <c r="H124" s="56" t="str">
        <f>IF(OR('Regular 1'!$I128="",'Regular 1'!$I128="Not Approved",'Regular 1'!$H128="CAPPED OUT"),"",'Regular 1'!$H128)</f>
        <v/>
      </c>
    </row>
    <row r="125" spans="1:8" x14ac:dyDescent="0.2">
      <c r="A125" s="61" t="str">
        <f>IF(OR('Regular 1'!$I129="",'Regular 1'!$I129="Not Approved",'Regular 1'!$H129="CAPPED OUT"),"",Cover!$C$5)</f>
        <v/>
      </c>
      <c r="B125" s="61" t="str">
        <f>IF(OR('Regular 1'!$I129="",'Regular 1'!$I129="Not Approved",'Regular 1'!$H129="CAPPED OUT"),"","Regular 1")</f>
        <v/>
      </c>
      <c r="C125" s="53" t="str">
        <f>IF(OR('Regular 1'!$I129="",'Regular 1'!$I129="Not Approved",'Regular 1'!$B129="",'Regular 1'!$H129="CAPPED OUT"),"",'Regular 1'!$B129)</f>
        <v/>
      </c>
      <c r="D125" s="53" t="str">
        <f>IF(OR('Regular 1'!$I129="",'Regular 1'!$I129="Not Approved",'Regular 1'!$H129="CAPPED OUT"),"",'Regular 1'!$C129)</f>
        <v/>
      </c>
      <c r="E125" s="55" t="str">
        <f>IF(OR('Regular 1'!$I129="",'Regular 1'!$I129="Not Approved",'Regular 1'!$H129="CAPPED OUT"),"",'Regular 1'!$I129)</f>
        <v/>
      </c>
      <c r="F125" s="55" t="str">
        <f>IF(OR('Regular 1'!$I129="",'Regular 1'!$I129="Not Approved",'Regular 1'!$K129&lt;&gt;"Yes",'Regular 1'!$H129="CAPPED OUT"),"",'Regular 1'!$K129)</f>
        <v/>
      </c>
      <c r="G125" s="55" t="str">
        <f>IF(OR('Regular 1'!$I129="",'Regular 1'!$I129="Not Approved",'Regular 1'!$H129="CAPPED OUT"),"",'Regular 1'!$G129)</f>
        <v/>
      </c>
      <c r="H125" s="56" t="str">
        <f>IF(OR('Regular 1'!$I129="",'Regular 1'!$I129="Not Approved",'Regular 1'!$H129="CAPPED OUT"),"",'Regular 1'!$H129)</f>
        <v/>
      </c>
    </row>
    <row r="126" spans="1:8" x14ac:dyDescent="0.2">
      <c r="B126" s="61" t="str">
        <f>IF(OR('Regular 1'!$I130="",'Regular 1'!$I130="Not Approved",'Regular 1'!$H130="CAPPED OUT"),"","Regular 1")</f>
        <v/>
      </c>
    </row>
  </sheetData>
  <sheetProtection algorithmName="SHA-512" hashValue="mWa7xPhoh73cCUVogk9do0jbd+VTlG3UHWox76e2AzlYLmtmrY3sF1HRZvIIVzUvmtE+DamUxhs01GjhmANPyg==" saltValue="tdTVIPX6O4NTg8Yd8Sxg1A==" spinCount="100000" sheet="1" objects="1" scenarios="1"/>
  <autoFilter ref="A1:H121" xr:uid="{00000000-0009-0000-0000-000006000000}"/>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34F6-6ED3-B345-ABC9-426AAA88D346}">
  <sheetPr codeName="Sheet13"/>
  <dimension ref="A1:M251"/>
  <sheetViews>
    <sheetView topLeftCell="E1" zoomScale="94" workbookViewId="0">
      <selection activeCell="L18" sqref="L18"/>
    </sheetView>
  </sheetViews>
  <sheetFormatPr baseColWidth="10" defaultColWidth="9" defaultRowHeight="16" x14ac:dyDescent="0.2"/>
  <cols>
    <col min="1" max="1" width="14" style="54" bestFit="1" customWidth="1"/>
    <col min="2" max="2" width="16.1640625" style="54" customWidth="1"/>
    <col min="3" max="3" width="26.83203125" style="53" bestFit="1" customWidth="1"/>
    <col min="4" max="4" width="35.1640625" style="53" customWidth="1"/>
    <col min="5" max="5" width="20.83203125" style="54" bestFit="1" customWidth="1"/>
    <col min="6" max="6" width="10.1640625" style="54" customWidth="1"/>
    <col min="7" max="7" width="16.6640625" style="54" customWidth="1"/>
    <col min="8" max="8" width="16.6640625" style="57" customWidth="1"/>
    <col min="9" max="9" width="9" style="54"/>
    <col min="10" max="10" width="34.1640625" style="54" bestFit="1" customWidth="1"/>
    <col min="11" max="11" width="17.83203125" style="54" bestFit="1" customWidth="1"/>
    <col min="12" max="12" width="17" style="54" bestFit="1" customWidth="1"/>
    <col min="13" max="13" width="18.33203125" style="54" bestFit="1" customWidth="1"/>
    <col min="14" max="16384" width="9" style="54"/>
  </cols>
  <sheetData>
    <row r="1" spans="1:13" s="53" customFormat="1" ht="35" thickBot="1" x14ac:dyDescent="0.25">
      <c r="A1" s="58" t="s">
        <v>218</v>
      </c>
      <c r="B1" s="58" t="s">
        <v>237</v>
      </c>
      <c r="C1" s="58" t="s">
        <v>238</v>
      </c>
      <c r="D1" s="58" t="s">
        <v>4</v>
      </c>
      <c r="E1" s="58" t="s">
        <v>239</v>
      </c>
      <c r="F1" s="58" t="s">
        <v>240</v>
      </c>
      <c r="G1" s="59" t="s">
        <v>241</v>
      </c>
      <c r="H1" s="60" t="s">
        <v>15</v>
      </c>
      <c r="J1" s="137" t="s">
        <v>5</v>
      </c>
      <c r="K1" s="138" t="s">
        <v>21</v>
      </c>
      <c r="L1" s="139" t="s">
        <v>18</v>
      </c>
      <c r="M1" s="140" t="s">
        <v>19</v>
      </c>
    </row>
    <row r="2" spans="1:13" x14ac:dyDescent="0.2">
      <c r="A2" s="61" t="str">
        <f>IF(OR('Regular 2'!$I6="",'Regular 2'!$I6="Not Approved",'Regular 2'!$H6="CAPPED OUT"),"",Cover!$C$5)</f>
        <v/>
      </c>
      <c r="B2" s="61" t="str">
        <f>IF(OR('Regular 2'!$I6="",'Regular 2'!$I6="Not Approved",'Regular 2'!$H6="CAPPED OUT"),"","Regular 2")</f>
        <v/>
      </c>
      <c r="C2" s="53" t="str">
        <f>IF(OR('Regular 2'!$I6="",'Regular 2'!$I6="Not Approved",'Regular 2'!$B6="",'Regular 2'!$H6="CAPPED OUT"),"",'Regular 2'!$B6)</f>
        <v/>
      </c>
      <c r="D2" s="53" t="str">
        <f>IF(OR('Regular 2'!$I6="",'Regular 2'!$I6="Not Approved",'Regular 2'!$H6="CAPPED OUT"),"",'Regular 2'!$C6)</f>
        <v/>
      </c>
      <c r="E2" s="55" t="str">
        <f>IF(OR('Regular 2'!$I6="",'Regular 2'!$I6="Not Approved",'Regular 2'!$H6="CAPPED OUT"),"",'Regular 2'!$I6)</f>
        <v/>
      </c>
      <c r="F2" s="55" t="str">
        <f>IF(OR('Regular 2'!$I6="",'Regular 2'!$I6="Not Approved",'Regular 2'!$K6&lt;&gt;"Yes",'Regular 2'!$H6="CAPPED OUT"),"",'Regular 2'!$K6)</f>
        <v/>
      </c>
      <c r="G2" s="55" t="str">
        <f>IF(OR('Regular 2'!$I6="",'Regular 2'!$I6="Not Approved",'Regular 2'!$H6="CAPPED OUT"),"",'Regular 2'!$G6)</f>
        <v/>
      </c>
      <c r="H2" s="56" t="str">
        <f>IF(OR('Regular 2'!$I6="",'Regular 2'!$I6="Not Approved",'Regular 2'!$H6="CAPPED OUT"),"",'Regular 2'!$H6)</f>
        <v/>
      </c>
      <c r="J2" s="141" t="s">
        <v>292</v>
      </c>
      <c r="K2" s="3" t="s">
        <v>13</v>
      </c>
      <c r="L2" s="169">
        <v>2500</v>
      </c>
      <c r="M2" s="167" t="str">
        <f>IF(SUMIFS('Regular 2'!H:H,'Regular 2'!I:I,J2)=0, "",SUMIFS('Regular 2'!H:H,'Regular 2'!I:I,J2))</f>
        <v/>
      </c>
    </row>
    <row r="3" spans="1:13" x14ac:dyDescent="0.2">
      <c r="A3" s="61" t="str">
        <f>IF(OR('Regular 2'!$I7="",'Regular 2'!$I7="Not Approved",'Regular 2'!$H7="CAPPED OUT"),"",Cover!$C$5)</f>
        <v/>
      </c>
      <c r="B3" s="61" t="str">
        <f>IF(OR('Regular 2'!$I7="",'Regular 2'!$I7="Not Approved",'Regular 2'!$H7="CAPPED OUT"),"","Regular 2")</f>
        <v/>
      </c>
      <c r="C3" s="53" t="str">
        <f>IF(OR('Regular 2'!$I7="",'Regular 2'!$I7="Not Approved",'Regular 2'!$B7="",'Regular 2'!$H7="CAPPED OUT"),"",'Regular 2'!$B7)</f>
        <v/>
      </c>
      <c r="D3" s="53" t="str">
        <f>IF(OR('Regular 2'!$I7="",'Regular 2'!$I7="Not Approved",'Regular 2'!$H7="CAPPED OUT"),"",'Regular 2'!$C7)</f>
        <v/>
      </c>
      <c r="E3" s="55" t="str">
        <f>IF(OR('Regular 2'!$I7="",'Regular 2'!$I7="Not Approved",'Regular 2'!$H7="CAPPED OUT"),"",'Regular 2'!$I7)</f>
        <v/>
      </c>
      <c r="F3" s="55" t="str">
        <f>IF(OR('Regular 2'!$I7="",'Regular 2'!$I7="Not Approved",'Regular 2'!$K7&lt;&gt;"Yes",'Regular 2'!$H7="CAPPED OUT"),"",'Regular 2'!$K7)</f>
        <v/>
      </c>
      <c r="G3" s="55" t="str">
        <f>IF(OR('Regular 2'!$I7="",'Regular 2'!$I7="Not Approved",'Regular 2'!$H7="CAPPED OUT"),"",'Regular 2'!$G7)</f>
        <v/>
      </c>
      <c r="H3" s="56" t="str">
        <f>IF(OR('Regular 2'!$I7="",'Regular 2'!$I7="Not Approved",'Regular 2'!$H7="CAPPED OUT"),"",'Regular 2'!$H7)</f>
        <v/>
      </c>
      <c r="J3" s="141" t="s">
        <v>27</v>
      </c>
      <c r="K3" s="3" t="s">
        <v>13</v>
      </c>
      <c r="L3" s="169">
        <v>750</v>
      </c>
      <c r="M3" s="167" t="str">
        <f>IF(SUMIFS('Regular 2'!H:H,'Regular 2'!I:I,J3)=0, "",SUMIFS('Regular 2'!H:H,'Regular 2'!I:I,J3))</f>
        <v/>
      </c>
    </row>
    <row r="4" spans="1:13" x14ac:dyDescent="0.2">
      <c r="A4" s="61" t="str">
        <f>IF(OR('Regular 2'!$I8="",'Regular 2'!$I8="Not Approved",'Regular 2'!$H8="CAPPED OUT"),"",Cover!$C$5)</f>
        <v/>
      </c>
      <c r="B4" s="61" t="str">
        <f>IF(OR('Regular 2'!$I8="",'Regular 2'!$I8="Not Approved",'Regular 2'!$H8="CAPPED OUT"),"","Regular 2")</f>
        <v/>
      </c>
      <c r="C4" s="53" t="str">
        <f>IF(OR('Regular 2'!$I8="",'Regular 2'!$I8="Not Approved",'Regular 2'!$B8="",'Regular 2'!$H8="CAPPED OUT"),"",'Regular 2'!$B8)</f>
        <v/>
      </c>
      <c r="D4" s="53" t="str">
        <f>IF(OR('Regular 2'!$I8="",'Regular 2'!$I8="Not Approved",'Regular 2'!$H8="CAPPED OUT"),"",'Regular 2'!$C8)</f>
        <v/>
      </c>
      <c r="E4" s="55" t="str">
        <f>IF(OR('Regular 2'!$I8="",'Regular 2'!$I8="Not Approved",'Regular 2'!$H8="CAPPED OUT"),"",'Regular 2'!$I8)</f>
        <v/>
      </c>
      <c r="F4" s="55" t="str">
        <f>IF(OR('Regular 2'!$I8="",'Regular 2'!$I8="Not Approved",'Regular 2'!$K8&lt;&gt;"Yes",'Regular 2'!$H8="CAPPED OUT"),"",'Regular 2'!$K8)</f>
        <v/>
      </c>
      <c r="G4" s="55" t="str">
        <f>IF(OR('Regular 2'!$I8="",'Regular 2'!$I8="Not Approved",'Regular 2'!$H8="CAPPED OUT"),"",'Regular 2'!$G8)</f>
        <v/>
      </c>
      <c r="H4" s="56" t="str">
        <f>IF(OR('Regular 2'!$I8="",'Regular 2'!$I8="Not Approved",'Regular 2'!$H8="CAPPED OUT"),"",'Regular 2'!$H8)</f>
        <v/>
      </c>
      <c r="J4" s="141" t="s">
        <v>28</v>
      </c>
      <c r="K4" s="3" t="s">
        <v>13</v>
      </c>
      <c r="L4" s="169">
        <v>3000</v>
      </c>
      <c r="M4" s="167" t="str">
        <f>IF(SUMIFS('Regular 2'!H:H,'Regular 2'!I:I,J4)=0, "",SUMIFS('Regular 2'!H:H,'Regular 2'!I:I,J4))</f>
        <v/>
      </c>
    </row>
    <row r="5" spans="1:13" x14ac:dyDescent="0.2">
      <c r="A5" s="61" t="str">
        <f>IF(OR('Regular 2'!$I9="",'Regular 2'!$I9="Not Approved",'Regular 2'!$H9="CAPPED OUT"),"",Cover!$C$5)</f>
        <v/>
      </c>
      <c r="B5" s="61" t="str">
        <f>IF(OR('Regular 2'!$I9="",'Regular 2'!$I9="Not Approved",'Regular 2'!$H9="CAPPED OUT"),"","Regular 2")</f>
        <v/>
      </c>
      <c r="C5" s="53" t="str">
        <f>IF(OR('Regular 2'!$I9="",'Regular 2'!$I9="Not Approved",'Regular 2'!$B9="",'Regular 2'!$H9="CAPPED OUT"),"",'Regular 2'!$B9)</f>
        <v/>
      </c>
      <c r="D5" s="53" t="str">
        <f>IF(OR('Regular 2'!$I9="",'Regular 2'!$I9="Not Approved",'Regular 2'!$H9="CAPPED OUT"),"",'Regular 2'!$C9)</f>
        <v/>
      </c>
      <c r="E5" s="55" t="str">
        <f>IF(OR('Regular 2'!$I9="",'Regular 2'!$I9="Not Approved",'Regular 2'!$H9="CAPPED OUT"),"",'Regular 2'!$I9)</f>
        <v/>
      </c>
      <c r="F5" s="55" t="str">
        <f>IF(OR('Regular 2'!$I9="",'Regular 2'!$I9="Not Approved",'Regular 2'!$K9&lt;&gt;"Yes",'Regular 2'!$H9="CAPPED OUT"),"",'Regular 2'!$K9)</f>
        <v/>
      </c>
      <c r="G5" s="55" t="str">
        <f>IF(OR('Regular 2'!$I9="",'Regular 2'!$I9="Not Approved",'Regular 2'!$H9="CAPPED OUT"),"",'Regular 2'!$G9)</f>
        <v/>
      </c>
      <c r="H5" s="56" t="str">
        <f>IF(OR('Regular 2'!$I9="",'Regular 2'!$I9="Not Approved",'Regular 2'!$H9="CAPPED OUT"),"",'Regular 2'!$H9)</f>
        <v/>
      </c>
      <c r="J5" s="141" t="s">
        <v>245</v>
      </c>
      <c r="K5" s="3" t="s">
        <v>13</v>
      </c>
      <c r="L5" s="169">
        <v>2500</v>
      </c>
      <c r="M5" s="167" t="str">
        <f>IF(SUMIFS('Regular 2'!H:H,'Regular 2'!I:I,J5)=0, "",SUMIFS('Regular 2'!H:H,'Regular 2'!I:I,J5))</f>
        <v/>
      </c>
    </row>
    <row r="6" spans="1:13" x14ac:dyDescent="0.2">
      <c r="A6" s="61" t="str">
        <f>IF(OR('Regular 2'!$I10="",'Regular 2'!$I10="Not Approved",'Regular 2'!$H10="CAPPED OUT"),"",Cover!$C$5)</f>
        <v/>
      </c>
      <c r="B6" s="61" t="str">
        <f>IF(OR('Regular 2'!$I10="",'Regular 2'!$I10="Not Approved",'Regular 2'!$H10="CAPPED OUT"),"","Regular 2")</f>
        <v/>
      </c>
      <c r="C6" s="53" t="str">
        <f>IF(OR('Regular 2'!$I10="",'Regular 2'!$I10="Not Approved",'Regular 2'!$B10="",'Regular 2'!$H10="CAPPED OUT"),"",'Regular 2'!$B10)</f>
        <v/>
      </c>
      <c r="D6" s="53" t="str">
        <f>IF(OR('Regular 2'!$I10="",'Regular 2'!$I10="Not Approved",'Regular 2'!$H10="CAPPED OUT"),"",'Regular 2'!$C10)</f>
        <v/>
      </c>
      <c r="E6" s="55" t="str">
        <f>IF(OR('Regular 2'!$I10="",'Regular 2'!$I10="Not Approved",'Regular 2'!$H10="CAPPED OUT"),"",'Regular 2'!$I10)</f>
        <v/>
      </c>
      <c r="F6" s="55" t="str">
        <f>IF(OR('Regular 2'!$I10="",'Regular 2'!$I10="Not Approved",'Regular 2'!$K10&lt;&gt;"Yes",'Regular 2'!$H10="CAPPED OUT"),"",'Regular 2'!$K10)</f>
        <v/>
      </c>
      <c r="G6" s="55" t="str">
        <f>IF(OR('Regular 2'!$I10="",'Regular 2'!$I10="Not Approved",'Regular 2'!$H10="CAPPED OUT"),"",'Regular 2'!$G10)</f>
        <v/>
      </c>
      <c r="H6" s="56" t="str">
        <f>IF(OR('Regular 2'!$I10="",'Regular 2'!$I10="Not Approved",'Regular 2'!$H10="CAPPED OUT"),"",'Regular 2'!$H10)</f>
        <v/>
      </c>
      <c r="J6" s="141" t="s">
        <v>29</v>
      </c>
      <c r="K6" s="3" t="s">
        <v>13</v>
      </c>
      <c r="L6" s="169">
        <v>800</v>
      </c>
      <c r="M6" s="167" t="str">
        <f>IF(SUMIFS('Regular 2'!H:H,'Regular 2'!I:I,J6)=0, "",SUMIFS('Regular 2'!H:H,'Regular 2'!I:I,J6))</f>
        <v/>
      </c>
    </row>
    <row r="7" spans="1:13" x14ac:dyDescent="0.2">
      <c r="A7" s="61" t="str">
        <f>IF(OR('Regular 2'!$I11="",'Regular 2'!$I11="Not Approved",'Regular 2'!$H11="CAPPED OUT"),"",Cover!$C$5)</f>
        <v/>
      </c>
      <c r="B7" s="61" t="str">
        <f>IF(OR('Regular 2'!$I11="",'Regular 2'!$I11="Not Approved",'Regular 2'!$H11="CAPPED OUT"),"","Regular 2")</f>
        <v/>
      </c>
      <c r="C7" s="53" t="str">
        <f>IF(OR('Regular 2'!$I11="",'Regular 2'!$I11="Not Approved",'Regular 2'!$B11="",'Regular 2'!$H11="CAPPED OUT"),"",'Regular 2'!$B11)</f>
        <v/>
      </c>
      <c r="D7" s="53" t="str">
        <f>IF(OR('Regular 2'!$I11="",'Regular 2'!$I11="Not Approved",'Regular 2'!$H11="CAPPED OUT"),"",'Regular 2'!$C11)</f>
        <v/>
      </c>
      <c r="E7" s="55" t="str">
        <f>IF(OR('Regular 2'!$I11="",'Regular 2'!$I11="Not Approved",'Regular 2'!$H11="CAPPED OUT"),"",'Regular 2'!$I11)</f>
        <v/>
      </c>
      <c r="F7" s="55" t="str">
        <f>IF(OR('Regular 2'!$I11="",'Regular 2'!$I11="Not Approved",'Regular 2'!$K11&lt;&gt;"Yes",'Regular 2'!$H11="CAPPED OUT"),"",'Regular 2'!$K11)</f>
        <v/>
      </c>
      <c r="G7" s="55" t="str">
        <f>IF(OR('Regular 2'!$I11="",'Regular 2'!$I11="Not Approved",'Regular 2'!$H11="CAPPED OUT"),"",'Regular 2'!$G11)</f>
        <v/>
      </c>
      <c r="H7" s="56" t="str">
        <f>IF(OR('Regular 2'!$I11="",'Regular 2'!$I11="Not Approved",'Regular 2'!$H11="CAPPED OUT"),"",'Regular 2'!$H11)</f>
        <v/>
      </c>
      <c r="J7" s="141" t="s">
        <v>26</v>
      </c>
      <c r="K7" s="3" t="s">
        <v>13</v>
      </c>
      <c r="L7" s="169">
        <v>3000</v>
      </c>
      <c r="M7" s="167" t="str">
        <f>IF(SUMIFS('Regular 2'!H:H,'Regular 2'!I:I,J7)=0, "",SUMIFS('Regular 2'!H:H,'Regular 2'!I:I,J7))</f>
        <v/>
      </c>
    </row>
    <row r="8" spans="1:13" x14ac:dyDescent="0.2">
      <c r="A8" s="61" t="str">
        <f>IF(OR('Regular 2'!$I12="",'Regular 2'!$I12="Not Approved",'Regular 2'!$H12="CAPPED OUT"),"",Cover!$C$5)</f>
        <v/>
      </c>
      <c r="B8" s="61" t="str">
        <f>IF(OR('Regular 2'!$I12="",'Regular 2'!$I12="Not Approved",'Regular 2'!$H12="CAPPED OUT"),"","Regular 2")</f>
        <v/>
      </c>
      <c r="C8" s="53" t="str">
        <f>IF(OR('Regular 2'!$I12="",'Regular 2'!$I12="Not Approved",'Regular 2'!$B12="",'Regular 2'!$H12="CAPPED OUT"),"",'Regular 2'!$B12)</f>
        <v/>
      </c>
      <c r="D8" s="53" t="str">
        <f>IF(OR('Regular 2'!$I12="",'Regular 2'!$I12="Not Approved",'Regular 2'!$H12="CAPPED OUT"),"",'Regular 2'!$C12)</f>
        <v/>
      </c>
      <c r="E8" s="55" t="str">
        <f>IF(OR('Regular 2'!$I12="",'Regular 2'!$I12="Not Approved",'Regular 2'!$H12="CAPPED OUT"),"",'Regular 2'!$I12)</f>
        <v/>
      </c>
      <c r="F8" s="55" t="str">
        <f>IF(OR('Regular 2'!$I12="",'Regular 2'!$I12="Not Approved",'Regular 2'!$K12&lt;&gt;"Yes",'Regular 2'!$H12="CAPPED OUT"),"",'Regular 2'!$K12)</f>
        <v/>
      </c>
      <c r="G8" s="55" t="str">
        <f>IF(OR('Regular 2'!$I12="",'Regular 2'!$I12="Not Approved",'Regular 2'!$H12="CAPPED OUT"),"",'Regular 2'!$G12)</f>
        <v/>
      </c>
      <c r="H8" s="56" t="str">
        <f>IF(OR('Regular 2'!$I12="",'Regular 2'!$I12="Not Approved",'Regular 2'!$H12="CAPPED OUT"),"",'Regular 2'!$H12)</f>
        <v/>
      </c>
      <c r="J8" s="141" t="s">
        <v>276</v>
      </c>
      <c r="K8" s="3" t="s">
        <v>13</v>
      </c>
      <c r="L8" s="169">
        <v>6000</v>
      </c>
      <c r="M8" s="167" t="str">
        <f>IF(SUMIFS('Regular 2'!H:H,'Regular 2'!I:I,J8)=0, "",SUMIFS('Regular 2'!H:H,'Regular 2'!I:I,J8))</f>
        <v/>
      </c>
    </row>
    <row r="9" spans="1:13" x14ac:dyDescent="0.2">
      <c r="A9" s="61" t="str">
        <f>IF(OR('Regular 2'!$I13="",'Regular 2'!$I13="Not Approved",'Regular 2'!$H13="CAPPED OUT"),"",Cover!$C$5)</f>
        <v/>
      </c>
      <c r="B9" s="61" t="str">
        <f>IF(OR('Regular 2'!$I13="",'Regular 2'!$I13="Not Approved",'Regular 2'!$H13="CAPPED OUT"),"","Regular 2")</f>
        <v/>
      </c>
      <c r="C9" s="53" t="str">
        <f>IF(OR('Regular 2'!$I13="",'Regular 2'!$I13="Not Approved",'Regular 2'!$B13="",'Regular 2'!$H13="CAPPED OUT"),"",'Regular 2'!$B13)</f>
        <v/>
      </c>
      <c r="D9" s="53" t="str">
        <f>IF(OR('Regular 2'!$I13="",'Regular 2'!$I13="Not Approved",'Regular 2'!$H13="CAPPED OUT"),"",'Regular 2'!$C13)</f>
        <v/>
      </c>
      <c r="E9" s="55" t="str">
        <f>IF(OR('Regular 2'!$I13="",'Regular 2'!$I13="Not Approved",'Regular 2'!$H13="CAPPED OUT"),"",'Regular 2'!$I13)</f>
        <v/>
      </c>
      <c r="F9" s="55" t="str">
        <f>IF(OR('Regular 2'!$I13="",'Regular 2'!$I13="Not Approved",'Regular 2'!$K13&lt;&gt;"Yes",'Regular 2'!$H13="CAPPED OUT"),"",'Regular 2'!$K13)</f>
        <v/>
      </c>
      <c r="G9" s="55" t="str">
        <f>IF(OR('Regular 2'!$I13="",'Regular 2'!$I13="Not Approved",'Regular 2'!$H13="CAPPED OUT"),"",'Regular 2'!$G13)</f>
        <v/>
      </c>
      <c r="H9" s="56" t="str">
        <f>IF(OR('Regular 2'!$I13="",'Regular 2'!$I13="Not Approved",'Regular 2'!$H13="CAPPED OUT"),"",'Regular 2'!$H13)</f>
        <v/>
      </c>
      <c r="J9" s="141" t="s">
        <v>30</v>
      </c>
      <c r="K9" s="3" t="s">
        <v>13</v>
      </c>
      <c r="L9" s="169">
        <v>5000</v>
      </c>
      <c r="M9" s="167" t="str">
        <f>IF(SUMIFS('Regular 2'!H:H,'Regular 2'!I:I,J9)=0, "",SUMIFS('Regular 2'!H:H,'Regular 2'!I:I,J9))</f>
        <v/>
      </c>
    </row>
    <row r="10" spans="1:13" x14ac:dyDescent="0.2">
      <c r="A10" s="61" t="str">
        <f>IF(OR('Regular 2'!$I14="",'Regular 2'!$I14="Not Approved",'Regular 2'!$H14="CAPPED OUT"),"",Cover!$C$5)</f>
        <v/>
      </c>
      <c r="B10" s="61" t="str">
        <f>IF(OR('Regular 2'!$I14="",'Regular 2'!$I14="Not Approved",'Regular 2'!$H14="CAPPED OUT"),"","Regular 2")</f>
        <v/>
      </c>
      <c r="C10" s="53" t="str">
        <f>IF(OR('Regular 2'!$I14="",'Regular 2'!$I14="Not Approved",'Regular 2'!$B14="",'Regular 2'!$H14="CAPPED OUT"),"",'Regular 2'!$B14)</f>
        <v/>
      </c>
      <c r="D10" s="53" t="str">
        <f>IF(OR('Regular 2'!$I14="",'Regular 2'!$I14="Not Approved",'Regular 2'!$H14="CAPPED OUT"),"",'Regular 2'!$C14)</f>
        <v/>
      </c>
      <c r="E10" s="55" t="str">
        <f>IF(OR('Regular 2'!$I14="",'Regular 2'!$I14="Not Approved",'Regular 2'!$H14="CAPPED OUT"),"",'Regular 2'!$I14)</f>
        <v/>
      </c>
      <c r="F10" s="55" t="str">
        <f>IF(OR('Regular 2'!$I14="",'Regular 2'!$I14="Not Approved",'Regular 2'!$K14&lt;&gt;"Yes",'Regular 2'!$H14="CAPPED OUT"),"",'Regular 2'!$K14)</f>
        <v/>
      </c>
      <c r="G10" s="55" t="str">
        <f>IF(OR('Regular 2'!$I14="",'Regular 2'!$I14="Not Approved",'Regular 2'!$H14="CAPPED OUT"),"",'Regular 2'!$G14)</f>
        <v/>
      </c>
      <c r="H10" s="56" t="str">
        <f>IF(OR('Regular 2'!$I14="",'Regular 2'!$I14="Not Approved",'Regular 2'!$H14="CAPPED OUT"),"",'Regular 2'!$H14)</f>
        <v/>
      </c>
      <c r="J10" s="141" t="s">
        <v>35</v>
      </c>
      <c r="K10" s="3" t="s">
        <v>13</v>
      </c>
      <c r="L10" s="169">
        <v>750</v>
      </c>
      <c r="M10" s="167" t="str">
        <f>IF(SUMIFS('Regular 2'!H:H,'Regular 2'!I:I,J10)=0, "",SUMIFS('Regular 2'!H:H,'Regular 2'!I:I,J10))</f>
        <v/>
      </c>
    </row>
    <row r="11" spans="1:13" x14ac:dyDescent="0.2">
      <c r="A11" s="61" t="str">
        <f>IF(OR('Regular 2'!$I15="",'Regular 2'!$I15="Not Approved",'Regular 2'!$H15="CAPPED OUT"),"",Cover!$C$5)</f>
        <v/>
      </c>
      <c r="B11" s="61" t="str">
        <f>IF(OR('Regular 2'!$I15="",'Regular 2'!$I15="Not Approved",'Regular 2'!$H15="CAPPED OUT"),"","Regular 2")</f>
        <v/>
      </c>
      <c r="C11" s="53" t="str">
        <f>IF(OR('Regular 2'!$I15="",'Regular 2'!$I15="Not Approved",'Regular 2'!$B15="",'Regular 2'!$H15="CAPPED OUT"),"",'Regular 2'!$B15)</f>
        <v/>
      </c>
      <c r="D11" s="53" t="str">
        <f>IF(OR('Regular 2'!$I15="",'Regular 2'!$I15="Not Approved",'Regular 2'!$H15="CAPPED OUT"),"",'Regular 2'!$C15)</f>
        <v/>
      </c>
      <c r="E11" s="55" t="str">
        <f>IF(OR('Regular 2'!$I15="",'Regular 2'!$I15="Not Approved",'Regular 2'!$H15="CAPPED OUT"),"",'Regular 2'!$I15)</f>
        <v/>
      </c>
      <c r="F11" s="55" t="str">
        <f>IF(OR('Regular 2'!$I15="",'Regular 2'!$I15="Not Approved",'Regular 2'!$K15&lt;&gt;"Yes",'Regular 2'!$H15="CAPPED OUT"),"",'Regular 2'!$K15)</f>
        <v/>
      </c>
      <c r="G11" s="55" t="str">
        <f>IF(OR('Regular 2'!$I15="",'Regular 2'!$I15="Not Approved",'Regular 2'!$H15="CAPPED OUT"),"",'Regular 2'!$G15)</f>
        <v/>
      </c>
      <c r="H11" s="56" t="str">
        <f>IF(OR('Regular 2'!$I15="",'Regular 2'!$I15="Not Approved",'Regular 2'!$H15="CAPPED OUT"),"",'Regular 2'!$H15)</f>
        <v/>
      </c>
      <c r="J11" s="141" t="s">
        <v>25</v>
      </c>
      <c r="K11" s="3" t="s">
        <v>13</v>
      </c>
      <c r="L11" s="169">
        <v>0</v>
      </c>
      <c r="M11" s="167" t="str">
        <f>IF(SUMIFS('Regular 2'!H:H,'Regular 2'!I:I,J11)=0, "",SUMIFS('Regular 2'!H:H,'Regular 2'!I:I,J11))</f>
        <v/>
      </c>
    </row>
    <row r="12" spans="1:13" x14ac:dyDescent="0.2">
      <c r="A12" s="61" t="str">
        <f>IF(OR('Regular 2'!$I16="",'Regular 2'!$I16="Not Approved",'Regular 2'!$H16="CAPPED OUT"),"",Cover!$C$5)</f>
        <v/>
      </c>
      <c r="B12" s="61" t="str">
        <f>IF(OR('Regular 2'!$I16="",'Regular 2'!$I16="Not Approved",'Regular 2'!$H16="CAPPED OUT"),"","Regular 2")</f>
        <v/>
      </c>
      <c r="C12" s="53" t="str">
        <f>IF(OR('Regular 2'!$I16="",'Regular 2'!$I16="Not Approved",'Regular 2'!$B16="",'Regular 2'!$H16="CAPPED OUT"),"",'Regular 2'!$B16)</f>
        <v/>
      </c>
      <c r="D12" s="53" t="str">
        <f>IF(OR('Regular 2'!$I16="",'Regular 2'!$I16="Not Approved",'Regular 2'!$H16="CAPPED OUT"),"",'Regular 2'!$C16)</f>
        <v/>
      </c>
      <c r="E12" s="55" t="str">
        <f>IF(OR('Regular 2'!$I16="",'Regular 2'!$I16="Not Approved",'Regular 2'!$H16="CAPPED OUT"),"",'Regular 2'!$I16)</f>
        <v/>
      </c>
      <c r="F12" s="55" t="str">
        <f>IF(OR('Regular 2'!$I16="",'Regular 2'!$I16="Not Approved",'Regular 2'!$K16&lt;&gt;"Yes",'Regular 2'!$H16="CAPPED OUT"),"",'Regular 2'!$K16)</f>
        <v/>
      </c>
      <c r="G12" s="55" t="str">
        <f>IF(OR('Regular 2'!$I16="",'Regular 2'!$I16="Not Approved",'Regular 2'!$H16="CAPPED OUT"),"",'Regular 2'!$G16)</f>
        <v/>
      </c>
      <c r="H12" s="56" t="str">
        <f>IF(OR('Regular 2'!$I16="",'Regular 2'!$I16="Not Approved",'Regular 2'!$H16="CAPPED OUT"),"",'Regular 2'!$H16)</f>
        <v/>
      </c>
      <c r="J12" s="141" t="s">
        <v>640</v>
      </c>
      <c r="K12" s="55" t="s">
        <v>13</v>
      </c>
      <c r="L12" s="169">
        <v>1000</v>
      </c>
      <c r="M12" s="167" t="str">
        <f>IF(SUMIFS('Regular 2'!H:H,'Regular 2'!I:I,J12)=0, "",SUMIFS('Regular 2'!H:H,'Regular 2'!I:I,J12))</f>
        <v/>
      </c>
    </row>
    <row r="13" spans="1:13" x14ac:dyDescent="0.2">
      <c r="A13" s="61" t="str">
        <f>IF(OR('Regular 2'!$I17="",'Regular 2'!$I17="Not Approved",'Regular 2'!$H17="CAPPED OUT"),"",Cover!$C$5)</f>
        <v/>
      </c>
      <c r="B13" s="61" t="str">
        <f>IF(OR('Regular 2'!$I17="",'Regular 2'!$I17="Not Approved",'Regular 2'!$H17="CAPPED OUT"),"","Regular 2")</f>
        <v/>
      </c>
      <c r="C13" s="53" t="str">
        <f>IF(OR('Regular 2'!$I17="",'Regular 2'!$I17="Not Approved",'Regular 2'!$B17="",'Regular 2'!$H17="CAPPED OUT"),"",'Regular 2'!$B17)</f>
        <v/>
      </c>
      <c r="D13" s="53" t="str">
        <f>IF(OR('Regular 2'!$I17="",'Regular 2'!$I17="Not Approved",'Regular 2'!$H17="CAPPED OUT"),"",'Regular 2'!$C17)</f>
        <v/>
      </c>
      <c r="E13" s="55" t="str">
        <f>IF(OR('Regular 2'!$I17="",'Regular 2'!$I17="Not Approved",'Regular 2'!$H17="CAPPED OUT"),"",'Regular 2'!$I17)</f>
        <v/>
      </c>
      <c r="F13" s="55" t="str">
        <f>IF(OR('Regular 2'!$I17="",'Regular 2'!$I17="Not Approved",'Regular 2'!$K17&lt;&gt;"Yes",'Regular 2'!$H17="CAPPED OUT"),"",'Regular 2'!$K17)</f>
        <v/>
      </c>
      <c r="G13" s="55" t="str">
        <f>IF(OR('Regular 2'!$I17="",'Regular 2'!$I17="Not Approved",'Regular 2'!$H17="CAPPED OUT"),"",'Regular 2'!$G17)</f>
        <v/>
      </c>
      <c r="H13" s="56" t="str">
        <f>IF(OR('Regular 2'!$I17="",'Regular 2'!$I17="Not Approved",'Regular 2'!$H17="CAPPED OUT"),"",'Regular 2'!$H17)</f>
        <v/>
      </c>
      <c r="J13" s="141" t="s">
        <v>31</v>
      </c>
      <c r="K13" s="3" t="s">
        <v>13</v>
      </c>
      <c r="L13" s="169">
        <v>200</v>
      </c>
      <c r="M13" s="167" t="str">
        <f>IF(SUMIFS('Regular 2'!H:H,'Regular 2'!I:I,J13)=0, "",SUMIFS('Regular 2'!H:H,'Regular 2'!I:I,J13))</f>
        <v/>
      </c>
    </row>
    <row r="14" spans="1:13" x14ac:dyDescent="0.2">
      <c r="A14" s="61" t="str">
        <f>IF(OR('Regular 2'!$I18="",'Regular 2'!$I18="Not Approved",'Regular 2'!$H18="CAPPED OUT"),"",Cover!$C$5)</f>
        <v/>
      </c>
      <c r="B14" s="61" t="str">
        <f>IF(OR('Regular 2'!$I18="",'Regular 2'!$I18="Not Approved",'Regular 2'!$H18="CAPPED OUT"),"","Regular 2")</f>
        <v/>
      </c>
      <c r="C14" s="53" t="str">
        <f>IF(OR('Regular 2'!$I18="",'Regular 2'!$I18="Not Approved",'Regular 2'!$B18="",'Regular 2'!$H18="CAPPED OUT"),"",'Regular 2'!$B18)</f>
        <v/>
      </c>
      <c r="D14" s="53" t="str">
        <f>IF(OR('Regular 2'!$I18="",'Regular 2'!$I18="Not Approved",'Regular 2'!$H18="CAPPED OUT"),"",'Regular 2'!$C18)</f>
        <v/>
      </c>
      <c r="E14" s="55" t="str">
        <f>IF(OR('Regular 2'!$I18="",'Regular 2'!$I18="Not Approved",'Regular 2'!$H18="CAPPED OUT"),"",'Regular 2'!$I18)</f>
        <v/>
      </c>
      <c r="F14" s="55" t="str">
        <f>IF(OR('Regular 2'!$I18="",'Regular 2'!$I18="Not Approved",'Regular 2'!$K18&lt;&gt;"Yes",'Regular 2'!$H18="CAPPED OUT"),"",'Regular 2'!$K18)</f>
        <v/>
      </c>
      <c r="G14" s="55" t="str">
        <f>IF(OR('Regular 2'!$I18="",'Regular 2'!$I18="Not Approved",'Regular 2'!$H18="CAPPED OUT"),"",'Regular 2'!$G18)</f>
        <v/>
      </c>
      <c r="H14" s="56" t="str">
        <f>IF(OR('Regular 2'!$I18="",'Regular 2'!$I18="Not Approved",'Regular 2'!$H18="CAPPED OUT"),"",'Regular 2'!$H18)</f>
        <v/>
      </c>
      <c r="J14" s="141" t="s">
        <v>7</v>
      </c>
      <c r="K14" s="3"/>
      <c r="L14" s="170">
        <v>10000000</v>
      </c>
      <c r="M14" s="167" t="str">
        <f>IF(SUMIFS('Regular 2'!H:H,'Regular 2'!I:I,J14)=0, "",SUMIFS('Regular 2'!H:H,'Regular 2'!I:I,J14))</f>
        <v/>
      </c>
    </row>
    <row r="15" spans="1:13" x14ac:dyDescent="0.2">
      <c r="A15" s="61" t="str">
        <f>IF(OR('Regular 2'!$I19="",'Regular 2'!$I19="Not Approved",'Regular 2'!$H19="CAPPED OUT"),"",Cover!$C$5)</f>
        <v/>
      </c>
      <c r="B15" s="61" t="str">
        <f>IF(OR('Regular 2'!$I19="",'Regular 2'!$I19="Not Approved",'Regular 2'!$H19="CAPPED OUT"),"","Regular 2")</f>
        <v/>
      </c>
      <c r="C15" s="53" t="str">
        <f>IF(OR('Regular 2'!$I19="",'Regular 2'!$I19="Not Approved",'Regular 2'!$B19="",'Regular 2'!$H19="CAPPED OUT"),"",'Regular 2'!$B19)</f>
        <v/>
      </c>
      <c r="D15" s="53" t="str">
        <f>IF(OR('Regular 2'!$I19="",'Regular 2'!$I19="Not Approved",'Regular 2'!$H19="CAPPED OUT"),"",'Regular 2'!$C19)</f>
        <v/>
      </c>
      <c r="E15" s="55" t="str">
        <f>IF(OR('Regular 2'!$I19="",'Regular 2'!$I19="Not Approved",'Regular 2'!$H19="CAPPED OUT"),"",'Regular 2'!$I19)</f>
        <v/>
      </c>
      <c r="F15" s="55" t="str">
        <f>IF(OR('Regular 2'!$I19="",'Regular 2'!$I19="Not Approved",'Regular 2'!$K19&lt;&gt;"Yes",'Regular 2'!$H19="CAPPED OUT"),"",'Regular 2'!$K19)</f>
        <v/>
      </c>
      <c r="G15" s="55" t="str">
        <f>IF(OR('Regular 2'!$I19="",'Regular 2'!$I19="Not Approved",'Regular 2'!$H19="CAPPED OUT"),"",'Regular 2'!$G19)</f>
        <v/>
      </c>
      <c r="H15" s="56" t="str">
        <f>IF(OR('Regular 2'!$I19="",'Regular 2'!$I19="Not Approved",'Regular 2'!$H19="CAPPED OUT"),"",'Regular 2'!$H19)</f>
        <v/>
      </c>
      <c r="J15" s="141" t="s">
        <v>32</v>
      </c>
      <c r="K15" s="3" t="s">
        <v>13</v>
      </c>
      <c r="L15" s="169">
        <v>30000</v>
      </c>
      <c r="M15" s="167" t="str">
        <f>IF(SUMIFS('Regular 2'!H:H,'Regular 2'!I:I,J15)=0, "",SUMIFS('Regular 2'!H:H,'Regular 2'!I:I,J15))</f>
        <v/>
      </c>
    </row>
    <row r="16" spans="1:13" x14ac:dyDescent="0.2">
      <c r="A16" s="61" t="str">
        <f>IF(OR('Regular 2'!$I20="",'Regular 2'!$I20="Not Approved",'Regular 2'!$H20="CAPPED OUT"),"",Cover!$C$5)</f>
        <v/>
      </c>
      <c r="B16" s="61" t="str">
        <f>IF(OR('Regular 2'!$I20="",'Regular 2'!$I20="Not Approved",'Regular 2'!$H20="CAPPED OUT"),"","Regular 2")</f>
        <v/>
      </c>
      <c r="C16" s="53" t="str">
        <f>IF(OR('Regular 2'!$I20="",'Regular 2'!$I20="Not Approved",'Regular 2'!$B20="",'Regular 2'!$H20="CAPPED OUT"),"",'Regular 2'!$B20)</f>
        <v/>
      </c>
      <c r="D16" s="53" t="str">
        <f>IF(OR('Regular 2'!$I20="",'Regular 2'!$I20="Not Approved",'Regular 2'!$H20="CAPPED OUT"),"",'Regular 2'!$C20)</f>
        <v/>
      </c>
      <c r="E16" s="55" t="str">
        <f>IF(OR('Regular 2'!$I20="",'Regular 2'!$I20="Not Approved",'Regular 2'!$H20="CAPPED OUT"),"",'Regular 2'!$I20)</f>
        <v/>
      </c>
      <c r="F16" s="55" t="str">
        <f>IF(OR('Regular 2'!$I20="",'Regular 2'!$I20="Not Approved",'Regular 2'!$K20&lt;&gt;"Yes",'Regular 2'!$H20="CAPPED OUT"),"",'Regular 2'!$K20)</f>
        <v/>
      </c>
      <c r="G16" s="55" t="str">
        <f>IF(OR('Regular 2'!$I20="",'Regular 2'!$I20="Not Approved",'Regular 2'!$H20="CAPPED OUT"),"",'Regular 2'!$G20)</f>
        <v/>
      </c>
      <c r="H16" s="56" t="str">
        <f>IF(OR('Regular 2'!$I20="",'Regular 2'!$I20="Not Approved",'Regular 2'!$H20="CAPPED OUT"),"",'Regular 2'!$H20)</f>
        <v/>
      </c>
      <c r="J16" s="141" t="s">
        <v>641</v>
      </c>
      <c r="K16" s="3" t="s">
        <v>13</v>
      </c>
      <c r="L16" s="169">
        <v>10000</v>
      </c>
      <c r="M16" s="167" t="str">
        <f>IF(SUMIFS('Regular 2'!H:H,'Regular 2'!I:I,J16)=0, "",SUMIFS('Regular 2'!H:H,'Regular 2'!I:I,J16))</f>
        <v/>
      </c>
    </row>
    <row r="17" spans="1:13" x14ac:dyDescent="0.2">
      <c r="A17" s="61" t="str">
        <f>IF(OR('Regular 2'!$I21="",'Regular 2'!$I21="Not Approved",'Regular 2'!$H21="CAPPED OUT"),"",Cover!$C$5)</f>
        <v/>
      </c>
      <c r="B17" s="61" t="str">
        <f>IF(OR('Regular 2'!$I21="",'Regular 2'!$I21="Not Approved",'Regular 2'!$H21="CAPPED OUT"),"","Regular 2")</f>
        <v/>
      </c>
      <c r="C17" s="53" t="str">
        <f>IF(OR('Regular 2'!$I21="",'Regular 2'!$I21="Not Approved",'Regular 2'!$B21="",'Regular 2'!$H21="CAPPED OUT"),"",'Regular 2'!$B21)</f>
        <v/>
      </c>
      <c r="D17" s="53" t="str">
        <f>IF(OR('Regular 2'!$I21="",'Regular 2'!$I21="Not Approved",'Regular 2'!$H21="CAPPED OUT"),"",'Regular 2'!$C21)</f>
        <v/>
      </c>
      <c r="E17" s="55" t="str">
        <f>IF(OR('Regular 2'!$I21="",'Regular 2'!$I21="Not Approved",'Regular 2'!$H21="CAPPED OUT"),"",'Regular 2'!$I21)</f>
        <v/>
      </c>
      <c r="F17" s="55" t="str">
        <f>IF(OR('Regular 2'!$I21="",'Regular 2'!$I21="Not Approved",'Regular 2'!$K21&lt;&gt;"Yes",'Regular 2'!$H21="CAPPED OUT"),"",'Regular 2'!$K21)</f>
        <v/>
      </c>
      <c r="G17" s="55" t="str">
        <f>IF(OR('Regular 2'!$I21="",'Regular 2'!$I21="Not Approved",'Regular 2'!$H21="CAPPED OUT"),"",'Regular 2'!$G21)</f>
        <v/>
      </c>
      <c r="H17" s="56" t="str">
        <f>IF(OR('Regular 2'!$I21="",'Regular 2'!$I21="Not Approved",'Regular 2'!$H21="CAPPED OUT"),"",'Regular 2'!$H21)</f>
        <v/>
      </c>
      <c r="J17" s="141" t="s">
        <v>33</v>
      </c>
      <c r="K17" s="3" t="s">
        <v>13</v>
      </c>
      <c r="L17" s="169">
        <v>1050</v>
      </c>
      <c r="M17" s="167" t="str">
        <f>IF(SUMIFS('Regular 2'!H:H,'Regular 2'!I:I,J17)=0, "",SUMIFS('Regular 2'!H:H,'Regular 2'!I:I,J17))</f>
        <v/>
      </c>
    </row>
    <row r="18" spans="1:13" x14ac:dyDescent="0.2">
      <c r="A18" s="61" t="str">
        <f>IF(OR('Regular 2'!$I22="",'Regular 2'!$I22="Not Approved",'Regular 2'!$H22="CAPPED OUT"),"",Cover!$C$5)</f>
        <v/>
      </c>
      <c r="B18" s="61" t="str">
        <f>IF(OR('Regular 2'!$I22="",'Regular 2'!$I22="Not Approved",'Regular 2'!$H22="CAPPED OUT"),"","Regular 2")</f>
        <v/>
      </c>
      <c r="C18" s="53" t="str">
        <f>IF(OR('Regular 2'!$I22="",'Regular 2'!$I22="Not Approved",'Regular 2'!$B22="",'Regular 2'!$H22="CAPPED OUT"),"",'Regular 2'!$B22)</f>
        <v/>
      </c>
      <c r="D18" s="53" t="str">
        <f>IF(OR('Regular 2'!$I22="",'Regular 2'!$I22="Not Approved",'Regular 2'!$H22="CAPPED OUT"),"",'Regular 2'!$C22)</f>
        <v/>
      </c>
      <c r="E18" s="55" t="str">
        <f>IF(OR('Regular 2'!$I22="",'Regular 2'!$I22="Not Approved",'Regular 2'!$H22="CAPPED OUT"),"",'Regular 2'!$I22)</f>
        <v/>
      </c>
      <c r="F18" s="55" t="str">
        <f>IF(OR('Regular 2'!$I22="",'Regular 2'!$I22="Not Approved",'Regular 2'!$K22&lt;&gt;"Yes",'Regular 2'!$H22="CAPPED OUT"),"",'Regular 2'!$K22)</f>
        <v/>
      </c>
      <c r="G18" s="55" t="str">
        <f>IF(OR('Regular 2'!$I22="",'Regular 2'!$I22="Not Approved",'Regular 2'!$H22="CAPPED OUT"),"",'Regular 2'!$G22)</f>
        <v/>
      </c>
      <c r="H18" s="56" t="str">
        <f>IF(OR('Regular 2'!$I22="",'Regular 2'!$I22="Not Approved",'Regular 2'!$H22="CAPPED OUT"),"",'Regular 2'!$H22)</f>
        <v/>
      </c>
      <c r="J18" s="141" t="s">
        <v>34</v>
      </c>
      <c r="K18" s="3"/>
      <c r="L18" s="170">
        <v>10000000</v>
      </c>
      <c r="M18" s="167" t="str">
        <f>IF(SUMIFS('Regular 2'!H:H,'Regular 2'!I:I,J18)=0, "",SUMIFS('Regular 2'!H:H,'Regular 2'!I:I,J18))</f>
        <v/>
      </c>
    </row>
    <row r="19" spans="1:13" x14ac:dyDescent="0.2">
      <c r="A19" s="61" t="str">
        <f>IF(OR('Regular 2'!$I23="",'Regular 2'!$I23="Not Approved",'Regular 2'!$H23="CAPPED OUT"),"",Cover!$C$5)</f>
        <v/>
      </c>
      <c r="B19" s="61" t="str">
        <f>IF(OR('Regular 2'!$I23="",'Regular 2'!$I23="Not Approved",'Regular 2'!$H23="CAPPED OUT"),"","Regular 2")</f>
        <v/>
      </c>
      <c r="C19" s="53" t="str">
        <f>IF(OR('Regular 2'!$I23="",'Regular 2'!$I23="Not Approved",'Regular 2'!$B23="",'Regular 2'!$H23="CAPPED OUT"),"",'Regular 2'!$B23)</f>
        <v/>
      </c>
      <c r="D19" s="53" t="str">
        <f>IF(OR('Regular 2'!$I23="",'Regular 2'!$I23="Not Approved",'Regular 2'!$H23="CAPPED OUT"),"",'Regular 2'!$C23)</f>
        <v/>
      </c>
      <c r="E19" s="55" t="str">
        <f>IF(OR('Regular 2'!$I23="",'Regular 2'!$I23="Not Approved",'Regular 2'!$H23="CAPPED OUT"),"",'Regular 2'!$I23)</f>
        <v/>
      </c>
      <c r="F19" s="55" t="str">
        <f>IF(OR('Regular 2'!$I23="",'Regular 2'!$I23="Not Approved",'Regular 2'!$K23&lt;&gt;"Yes",'Regular 2'!$H23="CAPPED OUT"),"",'Regular 2'!$K23)</f>
        <v/>
      </c>
      <c r="G19" s="55" t="str">
        <f>IF(OR('Regular 2'!$I23="",'Regular 2'!$I23="Not Approved",'Regular 2'!$H23="CAPPED OUT"),"",'Regular 2'!$G23)</f>
        <v/>
      </c>
      <c r="H19" s="56" t="str">
        <f>IF(OR('Regular 2'!$I23="",'Regular 2'!$I23="Not Approved",'Regular 2'!$H23="CAPPED OUT"),"",'Regular 2'!$H23)</f>
        <v/>
      </c>
      <c r="J19" s="141" t="s">
        <v>244</v>
      </c>
      <c r="K19" s="3" t="s">
        <v>13</v>
      </c>
      <c r="L19" s="169">
        <v>10000</v>
      </c>
      <c r="M19" s="167" t="str">
        <f>IF(SUMIFS('Regular 2'!H:H,'Regular 2'!I:I,J19)=0, "",SUMIFS('Regular 2'!H:H,'Regular 2'!I:I,J19))</f>
        <v/>
      </c>
    </row>
    <row r="20" spans="1:13" x14ac:dyDescent="0.2">
      <c r="A20" s="61" t="str">
        <f>IF(OR('Regular 2'!$I24="",'Regular 2'!$I24="Not Approved",'Regular 2'!$H24="CAPPED OUT"),"",Cover!$C$5)</f>
        <v/>
      </c>
      <c r="B20" s="61" t="str">
        <f>IF(OR('Regular 2'!$I24="",'Regular 2'!$I24="Not Approved",'Regular 2'!$H24="CAPPED OUT"),"","Regular 2")</f>
        <v/>
      </c>
      <c r="C20" s="53" t="str">
        <f>IF(OR('Regular 2'!$I24="",'Regular 2'!$I24="Not Approved",'Regular 2'!$B24="",'Regular 2'!$H24="CAPPED OUT"),"",'Regular 2'!$B24)</f>
        <v/>
      </c>
      <c r="D20" s="53" t="str">
        <f>IF(OR('Regular 2'!$I24="",'Regular 2'!$I24="Not Approved",'Regular 2'!$H24="CAPPED OUT"),"",'Regular 2'!$C24)</f>
        <v/>
      </c>
      <c r="E20" s="55" t="str">
        <f>IF(OR('Regular 2'!$I24="",'Regular 2'!$I24="Not Approved",'Regular 2'!$H24="CAPPED OUT"),"",'Regular 2'!$I24)</f>
        <v/>
      </c>
      <c r="F20" s="55" t="str">
        <f>IF(OR('Regular 2'!$I24="",'Regular 2'!$I24="Not Approved",'Regular 2'!$K24&lt;&gt;"Yes",'Regular 2'!$H24="CAPPED OUT"),"",'Regular 2'!$K24)</f>
        <v/>
      </c>
      <c r="G20" s="55" t="str">
        <f>IF(OR('Regular 2'!$I24="",'Regular 2'!$I24="Not Approved",'Regular 2'!$H24="CAPPED OUT"),"",'Regular 2'!$G24)</f>
        <v/>
      </c>
      <c r="H20" s="56" t="str">
        <f>IF(OR('Regular 2'!$I24="",'Regular 2'!$I24="Not Approved",'Regular 2'!$H24="CAPPED OUT"),"",'Regular 2'!$H24)</f>
        <v/>
      </c>
      <c r="J20" s="141" t="s">
        <v>310</v>
      </c>
      <c r="K20" s="3" t="s">
        <v>13</v>
      </c>
      <c r="L20" s="169">
        <v>750</v>
      </c>
      <c r="M20" s="167" t="str">
        <f>IF(SUMIFS('Regular 2'!H:H,'Regular 2'!I:I,J20)=0, "",SUMIFS('Regular 2'!H:H,'Regular 2'!I:I,J20))</f>
        <v/>
      </c>
    </row>
    <row r="21" spans="1:13" x14ac:dyDescent="0.2">
      <c r="A21" s="61" t="str">
        <f>IF(OR('Regular 2'!$I25="",'Regular 2'!$I25="Not Approved",'Regular 2'!$H25="CAPPED OUT"),"",Cover!$C$5)</f>
        <v/>
      </c>
      <c r="B21" s="61" t="str">
        <f>IF(OR('Regular 2'!$I25="",'Regular 2'!$I25="Not Approved",'Regular 2'!$H25="CAPPED OUT"),"","Regular 2")</f>
        <v/>
      </c>
      <c r="C21" s="53" t="str">
        <f>IF(OR('Regular 2'!$I25="",'Regular 2'!$I25="Not Approved",'Regular 2'!$B25="",'Regular 2'!$H25="CAPPED OUT"),"",'Regular 2'!$B25)</f>
        <v/>
      </c>
      <c r="D21" s="53" t="str">
        <f>IF(OR('Regular 2'!$I25="",'Regular 2'!$I25="Not Approved",'Regular 2'!$H25="CAPPED OUT"),"",'Regular 2'!$C25)</f>
        <v/>
      </c>
      <c r="E21" s="55" t="str">
        <f>IF(OR('Regular 2'!$I25="",'Regular 2'!$I25="Not Approved",'Regular 2'!$H25="CAPPED OUT"),"",'Regular 2'!$I25)</f>
        <v/>
      </c>
      <c r="F21" s="55" t="str">
        <f>IF(OR('Regular 2'!$I25="",'Regular 2'!$I25="Not Approved",'Regular 2'!$K25&lt;&gt;"Yes",'Regular 2'!$H25="CAPPED OUT"),"",'Regular 2'!$K25)</f>
        <v/>
      </c>
      <c r="G21" s="55" t="str">
        <f>IF(OR('Regular 2'!$I25="",'Regular 2'!$I25="Not Approved",'Regular 2'!$H25="CAPPED OUT"),"",'Regular 2'!$G25)</f>
        <v/>
      </c>
      <c r="H21" s="56" t="str">
        <f>IF(OR('Regular 2'!$I25="",'Regular 2'!$I25="Not Approved",'Regular 2'!$H25="CAPPED OUT"),"",'Regular 2'!$H25)</f>
        <v/>
      </c>
      <c r="J21" s="141" t="s">
        <v>311</v>
      </c>
      <c r="K21" s="3" t="s">
        <v>13</v>
      </c>
      <c r="L21" s="169">
        <v>750</v>
      </c>
      <c r="M21" s="167" t="str">
        <f>IF(SUMIFS('Regular 2'!H:H,'Regular 2'!I:I,J21)=0, "",SUMIFS('Regular 2'!H:H,'Regular 2'!I:I,J21))</f>
        <v/>
      </c>
    </row>
    <row r="22" spans="1:13" ht="17" thickBot="1" x14ac:dyDescent="0.25">
      <c r="A22" s="61" t="str">
        <f>IF(OR('Regular 2'!$I26="",'Regular 2'!$I26="Not Approved",'Regular 2'!$H26="CAPPED OUT"),"",Cover!$C$5)</f>
        <v/>
      </c>
      <c r="B22" s="61" t="str">
        <f>IF(OR('Regular 2'!$I26="",'Regular 2'!$I26="Not Approved",'Regular 2'!$H26="CAPPED OUT"),"","Regular 2")</f>
        <v/>
      </c>
      <c r="C22" s="53" t="str">
        <f>IF(OR('Regular 2'!$I26="",'Regular 2'!$I26="Not Approved",'Regular 2'!$B26="",'Regular 2'!$H26="CAPPED OUT"),"",'Regular 2'!$B26)</f>
        <v/>
      </c>
      <c r="D22" s="53" t="str">
        <f>IF(OR('Regular 2'!$I26="",'Regular 2'!$I26="Not Approved",'Regular 2'!$H26="CAPPED OUT"),"",'Regular 2'!$C26)</f>
        <v/>
      </c>
      <c r="E22" s="55" t="str">
        <f>IF(OR('Regular 2'!$I26="",'Regular 2'!$I26="Not Approved",'Regular 2'!$H26="CAPPED OUT"),"",'Regular 2'!$I26)</f>
        <v/>
      </c>
      <c r="F22" s="55" t="str">
        <f>IF(OR('Regular 2'!$I26="",'Regular 2'!$I26="Not Approved",'Regular 2'!$K26&lt;&gt;"Yes",'Regular 2'!$H26="CAPPED OUT"),"",'Regular 2'!$K26)</f>
        <v/>
      </c>
      <c r="G22" s="55" t="str">
        <f>IF(OR('Regular 2'!$I26="",'Regular 2'!$I26="Not Approved",'Regular 2'!$H26="CAPPED OUT"),"",'Regular 2'!$G26)</f>
        <v/>
      </c>
      <c r="H22" s="56" t="str">
        <f>IF(OR('Regular 2'!$I26="",'Regular 2'!$I26="Not Approved",'Regular 2'!$H26="CAPPED OUT"),"",'Regular 2'!$H26)</f>
        <v/>
      </c>
      <c r="J22" s="142" t="s">
        <v>20</v>
      </c>
      <c r="K22" s="143"/>
      <c r="L22" s="171">
        <v>0</v>
      </c>
      <c r="M22" s="168" t="str">
        <f>IF(SUMIFS('Regular 2'!H:H,'Regular 2'!I:I,J22)=0, "",SUMIFS('Regular 2'!H:H,'Regular 2'!I:I,J22))</f>
        <v/>
      </c>
    </row>
    <row r="23" spans="1:13" x14ac:dyDescent="0.2">
      <c r="A23" s="61" t="str">
        <f>IF(OR('Regular 2'!$I27="",'Regular 2'!$I27="Not Approved",'Regular 2'!$H27="CAPPED OUT"),"",Cover!$C$5)</f>
        <v/>
      </c>
      <c r="B23" s="61" t="str">
        <f>IF(OR('Regular 2'!$I27="",'Regular 2'!$I27="Not Approved",'Regular 2'!$H27="CAPPED OUT"),"","Regular 2")</f>
        <v/>
      </c>
      <c r="C23" s="53" t="str">
        <f>IF(OR('Regular 2'!$I27="",'Regular 2'!$I27="Not Approved",'Regular 2'!$B27="",'Regular 2'!$H27="CAPPED OUT"),"",'Regular 2'!$B27)</f>
        <v/>
      </c>
      <c r="D23" s="53" t="str">
        <f>IF(OR('Regular 2'!$I27="",'Regular 2'!$I27="Not Approved",'Regular 2'!$H27="CAPPED OUT"),"",'Regular 2'!$C27)</f>
        <v/>
      </c>
      <c r="E23" s="55" t="str">
        <f>IF(OR('Regular 2'!$I27="",'Regular 2'!$I27="Not Approved",'Regular 2'!$H27="CAPPED OUT"),"",'Regular 2'!$I27)</f>
        <v/>
      </c>
      <c r="F23" s="55" t="str">
        <f>IF(OR('Regular 2'!$I27="",'Regular 2'!$I27="Not Approved",'Regular 2'!$K27&lt;&gt;"Yes",'Regular 2'!$H27="CAPPED OUT"),"",'Regular 2'!$K27)</f>
        <v/>
      </c>
      <c r="G23" s="55" t="str">
        <f>IF(OR('Regular 2'!$I27="",'Regular 2'!$I27="Not Approved",'Regular 2'!$H27="CAPPED OUT"),"",'Regular 2'!$G27)</f>
        <v/>
      </c>
      <c r="H23" s="56" t="str">
        <f>IF(OR('Regular 2'!$I27="",'Regular 2'!$I27="Not Approved",'Regular 2'!$H27="CAPPED OUT"),"",'Regular 2'!$H27)</f>
        <v/>
      </c>
    </row>
    <row r="24" spans="1:13" x14ac:dyDescent="0.2">
      <c r="A24" s="61" t="str">
        <f>IF(OR('Regular 2'!$I28="",'Regular 2'!$I28="Not Approved",'Regular 2'!$H28="CAPPED OUT"),"",Cover!$C$5)</f>
        <v/>
      </c>
      <c r="B24" s="61" t="str">
        <f>IF(OR('Regular 2'!$I28="",'Regular 2'!$I28="Not Approved",'Regular 2'!$H28="CAPPED OUT"),"","Regular 2")</f>
        <v/>
      </c>
      <c r="C24" s="53" t="str">
        <f>IF(OR('Regular 2'!$I28="",'Regular 2'!$I28="Not Approved",'Regular 2'!$B28="",'Regular 2'!$H28="CAPPED OUT"),"",'Regular 2'!$B28)</f>
        <v/>
      </c>
      <c r="D24" s="53" t="str">
        <f>IF(OR('Regular 2'!$I28="",'Regular 2'!$I28="Not Approved",'Regular 2'!$H28="CAPPED OUT"),"",'Regular 2'!$C28)</f>
        <v/>
      </c>
      <c r="E24" s="55" t="str">
        <f>IF(OR('Regular 2'!$I28="",'Regular 2'!$I28="Not Approved",'Regular 2'!$H28="CAPPED OUT"),"",'Regular 2'!$I28)</f>
        <v/>
      </c>
      <c r="F24" s="55" t="str">
        <f>IF(OR('Regular 2'!$I28="",'Regular 2'!$I28="Not Approved",'Regular 2'!$K28&lt;&gt;"Yes",'Regular 2'!$H28="CAPPED OUT"),"",'Regular 2'!$K28)</f>
        <v/>
      </c>
      <c r="G24" s="55" t="str">
        <f>IF(OR('Regular 2'!$I28="",'Regular 2'!$I28="Not Approved",'Regular 2'!$H28="CAPPED OUT"),"",'Regular 2'!$G28)</f>
        <v/>
      </c>
      <c r="H24" s="56" t="str">
        <f>IF(OR('Regular 2'!$I28="",'Regular 2'!$I28="Not Approved",'Regular 2'!$H28="CAPPED OUT"),"",'Regular 2'!$H28)</f>
        <v/>
      </c>
      <c r="J24" s="54" t="s">
        <v>312</v>
      </c>
    </row>
    <row r="25" spans="1:13" x14ac:dyDescent="0.2">
      <c r="A25" s="61" t="str">
        <f>IF(OR('Regular 2'!$I29="",'Regular 2'!$I29="Not Approved",'Regular 2'!$H29="CAPPED OUT"),"",Cover!$C$5)</f>
        <v/>
      </c>
      <c r="B25" s="61" t="str">
        <f>IF(OR('Regular 2'!$I29="",'Regular 2'!$I29="Not Approved",'Regular 2'!$H29="CAPPED OUT"),"","Regular 2")</f>
        <v/>
      </c>
      <c r="C25" s="53" t="str">
        <f>IF(OR('Regular 2'!$I29="",'Regular 2'!$I29="Not Approved",'Regular 2'!$B29="",'Regular 2'!$H29="CAPPED OUT"),"",'Regular 2'!$B29)</f>
        <v/>
      </c>
      <c r="D25" s="53" t="str">
        <f>IF(OR('Regular 2'!$I29="",'Regular 2'!$I29="Not Approved",'Regular 2'!$H29="CAPPED OUT"),"",'Regular 2'!$C29)</f>
        <v/>
      </c>
      <c r="E25" s="55" t="str">
        <f>IF(OR('Regular 2'!$I29="",'Regular 2'!$I29="Not Approved",'Regular 2'!$H29="CAPPED OUT"),"",'Regular 2'!$I29)</f>
        <v/>
      </c>
      <c r="F25" s="55" t="str">
        <f>IF(OR('Regular 2'!$I29="",'Regular 2'!$I29="Not Approved",'Regular 2'!$K29&lt;&gt;"Yes",'Regular 2'!$H29="CAPPED OUT"),"",'Regular 2'!$K29)</f>
        <v/>
      </c>
      <c r="G25" s="55" t="str">
        <f>IF(OR('Regular 2'!$I29="",'Regular 2'!$I29="Not Approved",'Regular 2'!$H29="CAPPED OUT"),"",'Regular 2'!$G29)</f>
        <v/>
      </c>
      <c r="H25" s="56" t="str">
        <f>IF(OR('Regular 2'!$I29="",'Regular 2'!$I29="Not Approved",'Regular 2'!$H29="CAPPED OUT"),"",'Regular 2'!$H29)</f>
        <v/>
      </c>
    </row>
    <row r="26" spans="1:13" x14ac:dyDescent="0.2">
      <c r="A26" s="61" t="str">
        <f>IF(OR('Regular 2'!$I30="",'Regular 2'!$I30="Not Approved",'Regular 2'!$H30="CAPPED OUT"),"",Cover!$C$5)</f>
        <v/>
      </c>
      <c r="B26" s="61" t="str">
        <f>IF(OR('Regular 2'!$I30="",'Regular 2'!$I30="Not Approved",'Regular 2'!$H30="CAPPED OUT"),"","Regular 2")</f>
        <v/>
      </c>
      <c r="C26" s="53" t="str">
        <f>IF(OR('Regular 2'!$I30="",'Regular 2'!$I30="Not Approved",'Regular 2'!$B30="",'Regular 2'!$H30="CAPPED OUT"),"",'Regular 2'!$B30)</f>
        <v/>
      </c>
      <c r="D26" s="53" t="str">
        <f>IF(OR('Regular 2'!$I30="",'Regular 2'!$I30="Not Approved",'Regular 2'!$H30="CAPPED OUT"),"",'Regular 2'!$C30)</f>
        <v/>
      </c>
      <c r="E26" s="55" t="str">
        <f>IF(OR('Regular 2'!$I30="",'Regular 2'!$I30="Not Approved",'Regular 2'!$H30="CAPPED OUT"),"",'Regular 2'!$I30)</f>
        <v/>
      </c>
      <c r="F26" s="55" t="str">
        <f>IF(OR('Regular 2'!$I30="",'Regular 2'!$I30="Not Approved",'Regular 2'!$K30&lt;&gt;"Yes",'Regular 2'!$H30="CAPPED OUT"),"",'Regular 2'!$K30)</f>
        <v/>
      </c>
      <c r="G26" s="55" t="str">
        <f>IF(OR('Regular 2'!$I30="",'Regular 2'!$I30="Not Approved",'Regular 2'!$H30="CAPPED OUT"),"",'Regular 2'!$G30)</f>
        <v/>
      </c>
      <c r="H26" s="56" t="str">
        <f>IF(OR('Regular 2'!$I30="",'Regular 2'!$I30="Not Approved",'Regular 2'!$H30="CAPPED OUT"),"",'Regular 2'!$H30)</f>
        <v/>
      </c>
    </row>
    <row r="27" spans="1:13" x14ac:dyDescent="0.2">
      <c r="A27" s="61" t="str">
        <f>IF(OR('Regular 2'!$I31="",'Regular 2'!$I31="Not Approved",'Regular 2'!$H31="CAPPED OUT"),"",Cover!$C$5)</f>
        <v/>
      </c>
      <c r="B27" s="61" t="str">
        <f>IF(OR('Regular 2'!$I31="",'Regular 2'!$I31="Not Approved",'Regular 2'!$H31="CAPPED OUT"),"","Regular 2")</f>
        <v/>
      </c>
      <c r="C27" s="53" t="str">
        <f>IF(OR('Regular 2'!$I31="",'Regular 2'!$I31="Not Approved",'Regular 2'!$B31="",'Regular 2'!$H31="CAPPED OUT"),"",'Regular 2'!$B31)</f>
        <v/>
      </c>
      <c r="D27" s="53" t="str">
        <f>IF(OR('Regular 2'!$I31="",'Regular 2'!$I31="Not Approved",'Regular 2'!$H31="CAPPED OUT"),"",'Regular 2'!$C31)</f>
        <v/>
      </c>
      <c r="E27" s="55" t="str">
        <f>IF(OR('Regular 2'!$I31="",'Regular 2'!$I31="Not Approved",'Regular 2'!$H31="CAPPED OUT"),"",'Regular 2'!$I31)</f>
        <v/>
      </c>
      <c r="F27" s="55" t="str">
        <f>IF(OR('Regular 2'!$I31="",'Regular 2'!$I31="Not Approved",'Regular 2'!$K31&lt;&gt;"Yes",'Regular 2'!$H31="CAPPED OUT"),"",'Regular 2'!$K31)</f>
        <v/>
      </c>
      <c r="G27" s="55" t="str">
        <f>IF(OR('Regular 2'!$I31="",'Regular 2'!$I31="Not Approved",'Regular 2'!$H31="CAPPED OUT"),"",'Regular 2'!$G31)</f>
        <v/>
      </c>
      <c r="H27" s="56" t="str">
        <f>IF(OR('Regular 2'!$I31="",'Regular 2'!$I31="Not Approved",'Regular 2'!$H31="CAPPED OUT"),"",'Regular 2'!$H31)</f>
        <v/>
      </c>
    </row>
    <row r="28" spans="1:13" x14ac:dyDescent="0.2">
      <c r="A28" s="61" t="str">
        <f>IF(OR('Regular 2'!$I32="",'Regular 2'!$I32="Not Approved",'Regular 2'!$H32="CAPPED OUT"),"",Cover!$C$5)</f>
        <v/>
      </c>
      <c r="B28" s="61" t="str">
        <f>IF(OR('Regular 2'!$I32="",'Regular 2'!$I32="Not Approved",'Regular 2'!$H32="CAPPED OUT"),"","Regular 2")</f>
        <v/>
      </c>
      <c r="C28" s="53" t="str">
        <f>IF(OR('Regular 2'!$I32="",'Regular 2'!$I32="Not Approved",'Regular 2'!$B32="",'Regular 2'!$H32="CAPPED OUT"),"",'Regular 2'!$B32)</f>
        <v/>
      </c>
      <c r="D28" s="53" t="str">
        <f>IF(OR('Regular 2'!$I32="",'Regular 2'!$I32="Not Approved",'Regular 2'!$H32="CAPPED OUT"),"",'Regular 2'!$C32)</f>
        <v/>
      </c>
      <c r="E28" s="55" t="str">
        <f>IF(OR('Regular 2'!$I32="",'Regular 2'!$I32="Not Approved",'Regular 2'!$H32="CAPPED OUT"),"",'Regular 2'!$I32)</f>
        <v/>
      </c>
      <c r="F28" s="55" t="str">
        <f>IF(OR('Regular 2'!$I32="",'Regular 2'!$I32="Not Approved",'Regular 2'!$K32&lt;&gt;"Yes",'Regular 2'!$H32="CAPPED OUT"),"",'Regular 2'!$K32)</f>
        <v/>
      </c>
      <c r="G28" s="55" t="str">
        <f>IF(OR('Regular 2'!$I32="",'Regular 2'!$I32="Not Approved",'Regular 2'!$H32="CAPPED OUT"),"",'Regular 2'!$G32)</f>
        <v/>
      </c>
      <c r="H28" s="56" t="str">
        <f>IF(OR('Regular 2'!$I32="",'Regular 2'!$I32="Not Approved",'Regular 2'!$H32="CAPPED OUT"),"",'Regular 2'!$H32)</f>
        <v/>
      </c>
    </row>
    <row r="29" spans="1:13" x14ac:dyDescent="0.2">
      <c r="A29" s="61" t="str">
        <f>IF(OR('Regular 2'!$I33="",'Regular 2'!$I33="Not Approved",'Regular 2'!$H33="CAPPED OUT"),"",Cover!$C$5)</f>
        <v/>
      </c>
      <c r="B29" s="61" t="str">
        <f>IF(OR('Regular 2'!$I33="",'Regular 2'!$I33="Not Approved",'Regular 2'!$H33="CAPPED OUT"),"","Regular 2")</f>
        <v/>
      </c>
      <c r="C29" s="53" t="str">
        <f>IF(OR('Regular 2'!$I33="",'Regular 2'!$I33="Not Approved",'Regular 2'!$B33="",'Regular 2'!$H33="CAPPED OUT"),"",'Regular 2'!$B33)</f>
        <v/>
      </c>
      <c r="D29" s="53" t="str">
        <f>IF(OR('Regular 2'!$I33="",'Regular 2'!$I33="Not Approved",'Regular 2'!$H33="CAPPED OUT"),"",'Regular 2'!$C33)</f>
        <v/>
      </c>
      <c r="E29" s="55" t="str">
        <f>IF(OR('Regular 2'!$I33="",'Regular 2'!$I33="Not Approved",'Regular 2'!$H33="CAPPED OUT"),"",'Regular 2'!$I33)</f>
        <v/>
      </c>
      <c r="F29" s="55" t="str">
        <f>IF(OR('Regular 2'!$I33="",'Regular 2'!$I33="Not Approved",'Regular 2'!$K33&lt;&gt;"Yes",'Regular 2'!$H33="CAPPED OUT"),"",'Regular 2'!$K33)</f>
        <v/>
      </c>
      <c r="G29" s="55" t="str">
        <f>IF(OR('Regular 2'!$I33="",'Regular 2'!$I33="Not Approved",'Regular 2'!$H33="CAPPED OUT"),"",'Regular 2'!$G33)</f>
        <v/>
      </c>
      <c r="H29" s="56" t="str">
        <f>IF(OR('Regular 2'!$I33="",'Regular 2'!$I33="Not Approved",'Regular 2'!$H33="CAPPED OUT"),"",'Regular 2'!$H33)</f>
        <v/>
      </c>
    </row>
    <row r="30" spans="1:13" x14ac:dyDescent="0.2">
      <c r="A30" s="61" t="str">
        <f>IF(OR('Regular 2'!$I34="",'Regular 2'!$I34="Not Approved",'Regular 2'!$H34="CAPPED OUT"),"",Cover!$C$5)</f>
        <v/>
      </c>
      <c r="B30" s="61" t="str">
        <f>IF(OR('Regular 2'!$I34="",'Regular 2'!$I34="Not Approved",'Regular 2'!$H34="CAPPED OUT"),"","Regular 2")</f>
        <v/>
      </c>
      <c r="C30" s="53" t="str">
        <f>IF(OR('Regular 2'!$I34="",'Regular 2'!$I34="Not Approved",'Regular 2'!$B34="",'Regular 2'!$H34="CAPPED OUT"),"",'Regular 2'!$B34)</f>
        <v/>
      </c>
      <c r="D30" s="53" t="str">
        <f>IF(OR('Regular 2'!$I34="",'Regular 2'!$I34="Not Approved",'Regular 2'!$H34="CAPPED OUT"),"",'Regular 2'!$C34)</f>
        <v/>
      </c>
      <c r="E30" s="55" t="str">
        <f>IF(OR('Regular 2'!$I34="",'Regular 2'!$I34="Not Approved",'Regular 2'!$H34="CAPPED OUT"),"",'Regular 2'!$I34)</f>
        <v/>
      </c>
      <c r="F30" s="55" t="str">
        <f>IF(OR('Regular 2'!$I34="",'Regular 2'!$I34="Not Approved",'Regular 2'!$K34&lt;&gt;"Yes",'Regular 2'!$H34="CAPPED OUT"),"",'Regular 2'!$K34)</f>
        <v/>
      </c>
      <c r="G30" s="55" t="str">
        <f>IF(OR('Regular 2'!$I34="",'Regular 2'!$I34="Not Approved",'Regular 2'!$H34="CAPPED OUT"),"",'Regular 2'!$G34)</f>
        <v/>
      </c>
      <c r="H30" s="56" t="str">
        <f>IF(OR('Regular 2'!$I34="",'Regular 2'!$I34="Not Approved",'Regular 2'!$H34="CAPPED OUT"),"",'Regular 2'!$H34)</f>
        <v/>
      </c>
    </row>
    <row r="31" spans="1:13" x14ac:dyDescent="0.2">
      <c r="A31" s="61" t="str">
        <f>IF(OR('Regular 2'!$I35="",'Regular 2'!$I35="Not Approved",'Regular 2'!$H35="CAPPED OUT"),"",Cover!$C$5)</f>
        <v/>
      </c>
      <c r="B31" s="61" t="str">
        <f>IF(OR('Regular 2'!$I35="",'Regular 2'!$I35="Not Approved",'Regular 2'!$H35="CAPPED OUT"),"","Regular 2")</f>
        <v/>
      </c>
      <c r="C31" s="53" t="str">
        <f>IF(OR('Regular 2'!$I35="",'Regular 2'!$I35="Not Approved",'Regular 2'!$B35="",'Regular 2'!$H35="CAPPED OUT"),"",'Regular 2'!$B35)</f>
        <v/>
      </c>
      <c r="D31" s="53" t="str">
        <f>IF(OR('Regular 2'!$I35="",'Regular 2'!$I35="Not Approved",'Regular 2'!$H35="CAPPED OUT"),"",'Regular 2'!$C35)</f>
        <v/>
      </c>
      <c r="E31" s="55" t="str">
        <f>IF(OR('Regular 2'!$I35="",'Regular 2'!$I35="Not Approved",'Regular 2'!$H35="CAPPED OUT"),"",'Regular 2'!$I35)</f>
        <v/>
      </c>
      <c r="F31" s="55" t="str">
        <f>IF(OR('Regular 2'!$I35="",'Regular 2'!$I35="Not Approved",'Regular 2'!$K35&lt;&gt;"Yes",'Regular 2'!$H35="CAPPED OUT"),"",'Regular 2'!$K35)</f>
        <v/>
      </c>
      <c r="G31" s="55" t="str">
        <f>IF(OR('Regular 2'!$I35="",'Regular 2'!$I35="Not Approved",'Regular 2'!$H35="CAPPED OUT"),"",'Regular 2'!$G35)</f>
        <v/>
      </c>
      <c r="H31" s="56" t="str">
        <f>IF(OR('Regular 2'!$I35="",'Regular 2'!$I35="Not Approved",'Regular 2'!$H35="CAPPED OUT"),"",'Regular 2'!$H35)</f>
        <v/>
      </c>
    </row>
    <row r="32" spans="1:13" x14ac:dyDescent="0.2">
      <c r="A32" s="61" t="str">
        <f>IF(OR('Regular 2'!$I36="",'Regular 2'!$I36="Not Approved",'Regular 2'!$H36="CAPPED OUT"),"",Cover!$C$5)</f>
        <v/>
      </c>
      <c r="B32" s="61" t="str">
        <f>IF(OR('Regular 2'!$I36="",'Regular 2'!$I36="Not Approved",'Regular 2'!$H36="CAPPED OUT"),"","Regular 2")</f>
        <v/>
      </c>
      <c r="C32" s="53" t="str">
        <f>IF(OR('Regular 2'!$I36="",'Regular 2'!$I36="Not Approved",'Regular 2'!$B36="",'Regular 2'!$H36="CAPPED OUT"),"",'Regular 2'!$B36)</f>
        <v/>
      </c>
      <c r="D32" s="53" t="str">
        <f>IF(OR('Regular 2'!$I36="",'Regular 2'!$I36="Not Approved",'Regular 2'!$H36="CAPPED OUT"),"",'Regular 2'!$C36)</f>
        <v/>
      </c>
      <c r="E32" s="55" t="str">
        <f>IF(OR('Regular 2'!$I36="",'Regular 2'!$I36="Not Approved",'Regular 2'!$H36="CAPPED OUT"),"",'Regular 2'!$I36)</f>
        <v/>
      </c>
      <c r="F32" s="55" t="str">
        <f>IF(OR('Regular 2'!$I36="",'Regular 2'!$I36="Not Approved",'Regular 2'!$K36&lt;&gt;"Yes",'Regular 2'!$H36="CAPPED OUT"),"",'Regular 2'!$K36)</f>
        <v/>
      </c>
      <c r="G32" s="55" t="str">
        <f>IF(OR('Regular 2'!$I36="",'Regular 2'!$I36="Not Approved",'Regular 2'!$H36="CAPPED OUT"),"",'Regular 2'!$G36)</f>
        <v/>
      </c>
      <c r="H32" s="56" t="str">
        <f>IF(OR('Regular 2'!$I36="",'Regular 2'!$I36="Not Approved",'Regular 2'!$H36="CAPPED OUT"),"",'Regular 2'!$H36)</f>
        <v/>
      </c>
    </row>
    <row r="33" spans="1:8" x14ac:dyDescent="0.2">
      <c r="A33" s="61" t="str">
        <f>IF(OR('Regular 2'!$I37="",'Regular 2'!$I37="Not Approved",'Regular 2'!$H37="CAPPED OUT"),"",Cover!$C$5)</f>
        <v/>
      </c>
      <c r="B33" s="61" t="str">
        <f>IF(OR('Regular 2'!$I37="",'Regular 2'!$I37="Not Approved",'Regular 2'!$H37="CAPPED OUT"),"","Regular 2")</f>
        <v/>
      </c>
      <c r="C33" s="53" t="str">
        <f>IF(OR('Regular 2'!$I37="",'Regular 2'!$I37="Not Approved",'Regular 2'!$B37="",'Regular 2'!$H37="CAPPED OUT"),"",'Regular 2'!$B37)</f>
        <v/>
      </c>
      <c r="D33" s="53" t="str">
        <f>IF(OR('Regular 2'!$I37="",'Regular 2'!$I37="Not Approved",'Regular 2'!$H37="CAPPED OUT"),"",'Regular 2'!$C37)</f>
        <v/>
      </c>
      <c r="E33" s="55" t="str">
        <f>IF(OR('Regular 2'!$I37="",'Regular 2'!$I37="Not Approved",'Regular 2'!$H37="CAPPED OUT"),"",'Regular 2'!$I37)</f>
        <v/>
      </c>
      <c r="F33" s="55" t="str">
        <f>IF(OR('Regular 2'!$I37="",'Regular 2'!$I37="Not Approved",'Regular 2'!$K37&lt;&gt;"Yes",'Regular 2'!$H37="CAPPED OUT"),"",'Regular 2'!$K37)</f>
        <v/>
      </c>
      <c r="G33" s="55" t="str">
        <f>IF(OR('Regular 2'!$I37="",'Regular 2'!$I37="Not Approved",'Regular 2'!$H37="CAPPED OUT"),"",'Regular 2'!$G37)</f>
        <v/>
      </c>
      <c r="H33" s="56" t="str">
        <f>IF(OR('Regular 2'!$I37="",'Regular 2'!$I37="Not Approved",'Regular 2'!$H37="CAPPED OUT"),"",'Regular 2'!$H37)</f>
        <v/>
      </c>
    </row>
    <row r="34" spans="1:8" x14ac:dyDescent="0.2">
      <c r="A34" s="61" t="str">
        <f>IF(OR('Regular 2'!$I38="",'Regular 2'!$I38="Not Approved",'Regular 2'!$H38="CAPPED OUT"),"",Cover!$C$5)</f>
        <v/>
      </c>
      <c r="B34" s="61" t="str">
        <f>IF(OR('Regular 2'!$I38="",'Regular 2'!$I38="Not Approved",'Regular 2'!$H38="CAPPED OUT"),"","Regular 2")</f>
        <v/>
      </c>
      <c r="C34" s="53" t="str">
        <f>IF(OR('Regular 2'!$I38="",'Regular 2'!$I38="Not Approved",'Regular 2'!$B38="",'Regular 2'!$H38="CAPPED OUT"),"",'Regular 2'!$B38)</f>
        <v/>
      </c>
      <c r="D34" s="53" t="str">
        <f>IF(OR('Regular 2'!$I38="",'Regular 2'!$I38="Not Approved",'Regular 2'!$H38="CAPPED OUT"),"",'Regular 2'!$C38)</f>
        <v/>
      </c>
      <c r="E34" s="55" t="str">
        <f>IF(OR('Regular 2'!$I38="",'Regular 2'!$I38="Not Approved",'Regular 2'!$H38="CAPPED OUT"),"",'Regular 2'!$I38)</f>
        <v/>
      </c>
      <c r="F34" s="55" t="str">
        <f>IF(OR('Regular 2'!$I38="",'Regular 2'!$I38="Not Approved",'Regular 2'!$K38&lt;&gt;"Yes",'Regular 2'!$H38="CAPPED OUT"),"",'Regular 2'!$K38)</f>
        <v/>
      </c>
      <c r="G34" s="55" t="str">
        <f>IF(OR('Regular 2'!$I38="",'Regular 2'!$I38="Not Approved",'Regular 2'!$H38="CAPPED OUT"),"",'Regular 2'!$G38)</f>
        <v/>
      </c>
      <c r="H34" s="56" t="str">
        <f>IF(OR('Regular 2'!$I38="",'Regular 2'!$I38="Not Approved",'Regular 2'!$H38="CAPPED OUT"),"",'Regular 2'!$H38)</f>
        <v/>
      </c>
    </row>
    <row r="35" spans="1:8" x14ac:dyDescent="0.2">
      <c r="A35" s="61" t="str">
        <f>IF(OR('Regular 2'!$I39="",'Regular 2'!$I39="Not Approved",'Regular 2'!$H39="CAPPED OUT"),"",Cover!$C$5)</f>
        <v/>
      </c>
      <c r="B35" s="61" t="str">
        <f>IF(OR('Regular 2'!$I39="",'Regular 2'!$I39="Not Approved",'Regular 2'!$H39="CAPPED OUT"),"","Regular 2")</f>
        <v/>
      </c>
      <c r="C35" s="53" t="str">
        <f>IF(OR('Regular 2'!$I39="",'Regular 2'!$I39="Not Approved",'Regular 2'!$B39="",'Regular 2'!$H39="CAPPED OUT"),"",'Regular 2'!$B39)</f>
        <v/>
      </c>
      <c r="D35" s="53" t="str">
        <f>IF(OR('Regular 2'!$I39="",'Regular 2'!$I39="Not Approved",'Regular 2'!$H39="CAPPED OUT"),"",'Regular 2'!$C39)</f>
        <v/>
      </c>
      <c r="E35" s="55" t="str">
        <f>IF(OR('Regular 2'!$I39="",'Regular 2'!$I39="Not Approved",'Regular 2'!$H39="CAPPED OUT"),"",'Regular 2'!$I39)</f>
        <v/>
      </c>
      <c r="F35" s="55" t="str">
        <f>IF(OR('Regular 2'!$I39="",'Regular 2'!$I39="Not Approved",'Regular 2'!$K39&lt;&gt;"Yes",'Regular 2'!$H39="CAPPED OUT"),"",'Regular 2'!$K39)</f>
        <v/>
      </c>
      <c r="G35" s="55" t="str">
        <f>IF(OR('Regular 2'!$I39="",'Regular 2'!$I39="Not Approved",'Regular 2'!$H39="CAPPED OUT"),"",'Regular 2'!$G39)</f>
        <v/>
      </c>
      <c r="H35" s="56" t="str">
        <f>IF(OR('Regular 2'!$I39="",'Regular 2'!$I39="Not Approved",'Regular 2'!$H39="CAPPED OUT"),"",'Regular 2'!$H39)</f>
        <v/>
      </c>
    </row>
    <row r="36" spans="1:8" x14ac:dyDescent="0.2">
      <c r="A36" s="61" t="str">
        <f>IF(OR('Regular 2'!$I40="",'Regular 2'!$I40="Not Approved",'Regular 2'!$H40="CAPPED OUT"),"",Cover!$C$5)</f>
        <v/>
      </c>
      <c r="B36" s="61" t="str">
        <f>IF(OR('Regular 2'!$I40="",'Regular 2'!$I40="Not Approved",'Regular 2'!$H40="CAPPED OUT"),"","Regular 2")</f>
        <v/>
      </c>
      <c r="C36" s="53" t="str">
        <f>IF(OR('Regular 2'!$I40="",'Regular 2'!$I40="Not Approved",'Regular 2'!$B40="",'Regular 2'!$H40="CAPPED OUT"),"",'Regular 2'!$B40)</f>
        <v/>
      </c>
      <c r="D36" s="53" t="str">
        <f>IF(OR('Regular 2'!$I40="",'Regular 2'!$I40="Not Approved",'Regular 2'!$H40="CAPPED OUT"),"",'Regular 2'!$C40)</f>
        <v/>
      </c>
      <c r="E36" s="55" t="str">
        <f>IF(OR('Regular 2'!$I40="",'Regular 2'!$I40="Not Approved",'Regular 2'!$H40="CAPPED OUT"),"",'Regular 2'!$I40)</f>
        <v/>
      </c>
      <c r="F36" s="55" t="str">
        <f>IF(OR('Regular 2'!$I40="",'Regular 2'!$I40="Not Approved",'Regular 2'!$K40&lt;&gt;"Yes",'Regular 2'!$H40="CAPPED OUT"),"",'Regular 2'!$K40)</f>
        <v/>
      </c>
      <c r="G36" s="55" t="str">
        <f>IF(OR('Regular 2'!$I40="",'Regular 2'!$I40="Not Approved",'Regular 2'!$H40="CAPPED OUT"),"",'Regular 2'!$G40)</f>
        <v/>
      </c>
      <c r="H36" s="56" t="str">
        <f>IF(OR('Regular 2'!$I40="",'Regular 2'!$I40="Not Approved",'Regular 2'!$H40="CAPPED OUT"),"",'Regular 2'!$H40)</f>
        <v/>
      </c>
    </row>
    <row r="37" spans="1:8" x14ac:dyDescent="0.2">
      <c r="A37" s="61" t="str">
        <f>IF(OR('Regular 2'!$I41="",'Regular 2'!$I41="Not Approved",'Regular 2'!$H41="CAPPED OUT"),"",Cover!$C$5)</f>
        <v/>
      </c>
      <c r="B37" s="61" t="str">
        <f>IF(OR('Regular 2'!$I41="",'Regular 2'!$I41="Not Approved",'Regular 2'!$H41="CAPPED OUT"),"","Regular 2")</f>
        <v/>
      </c>
      <c r="C37" s="53" t="str">
        <f>IF(OR('Regular 2'!$I41="",'Regular 2'!$I41="Not Approved",'Regular 2'!$B41="",'Regular 2'!$H41="CAPPED OUT"),"",'Regular 2'!$B41)</f>
        <v/>
      </c>
      <c r="D37" s="53" t="str">
        <f>IF(OR('Regular 2'!$I41="",'Regular 2'!$I41="Not Approved",'Regular 2'!$H41="CAPPED OUT"),"",'Regular 2'!$C41)</f>
        <v/>
      </c>
      <c r="E37" s="55" t="str">
        <f>IF(OR('Regular 2'!$I41="",'Regular 2'!$I41="Not Approved",'Regular 2'!$H41="CAPPED OUT"),"",'Regular 2'!$I41)</f>
        <v/>
      </c>
      <c r="F37" s="55" t="str">
        <f>IF(OR('Regular 2'!$I41="",'Regular 2'!$I41="Not Approved",'Regular 2'!$K41&lt;&gt;"Yes",'Regular 2'!$H41="CAPPED OUT"),"",'Regular 2'!$K41)</f>
        <v/>
      </c>
      <c r="G37" s="55" t="str">
        <f>IF(OR('Regular 2'!$I41="",'Regular 2'!$I41="Not Approved",'Regular 2'!$H41="CAPPED OUT"),"",'Regular 2'!$G41)</f>
        <v/>
      </c>
      <c r="H37" s="56" t="str">
        <f>IF(OR('Regular 2'!$I41="",'Regular 2'!$I41="Not Approved",'Regular 2'!$H41="CAPPED OUT"),"",'Regular 2'!$H41)</f>
        <v/>
      </c>
    </row>
    <row r="38" spans="1:8" x14ac:dyDescent="0.2">
      <c r="A38" s="61" t="str">
        <f>IF(OR('Regular 2'!$I42="",'Regular 2'!$I42="Not Approved",'Regular 2'!$H42="CAPPED OUT"),"",Cover!$C$5)</f>
        <v/>
      </c>
      <c r="B38" s="61" t="str">
        <f>IF(OR('Regular 2'!$I42="",'Regular 2'!$I42="Not Approved",'Regular 2'!$H42="CAPPED OUT"),"","Regular 2")</f>
        <v/>
      </c>
      <c r="C38" s="53" t="str">
        <f>IF(OR('Regular 2'!$I42="",'Regular 2'!$I42="Not Approved",'Regular 2'!$B42="",'Regular 2'!$H42="CAPPED OUT"),"",'Regular 2'!$B42)</f>
        <v/>
      </c>
      <c r="D38" s="53" t="str">
        <f>IF(OR('Regular 2'!$I42="",'Regular 2'!$I42="Not Approved",'Regular 2'!$H42="CAPPED OUT"),"",'Regular 2'!$C42)</f>
        <v/>
      </c>
      <c r="E38" s="55" t="str">
        <f>IF(OR('Regular 2'!$I42="",'Regular 2'!$I42="Not Approved",'Regular 2'!$H42="CAPPED OUT"),"",'Regular 2'!$I42)</f>
        <v/>
      </c>
      <c r="F38" s="55" t="str">
        <f>IF(OR('Regular 2'!$I42="",'Regular 2'!$I42="Not Approved",'Regular 2'!$K42&lt;&gt;"Yes",'Regular 2'!$H42="CAPPED OUT"),"",'Regular 2'!$K42)</f>
        <v/>
      </c>
      <c r="G38" s="55" t="str">
        <f>IF(OR('Regular 2'!$I42="",'Regular 2'!$I42="Not Approved",'Regular 2'!$H42="CAPPED OUT"),"",'Regular 2'!$G42)</f>
        <v/>
      </c>
      <c r="H38" s="56" t="str">
        <f>IF(OR('Regular 2'!$I42="",'Regular 2'!$I42="Not Approved",'Regular 2'!$H42="CAPPED OUT"),"",'Regular 2'!$H42)</f>
        <v/>
      </c>
    </row>
    <row r="39" spans="1:8" x14ac:dyDescent="0.2">
      <c r="A39" s="61" t="str">
        <f>IF(OR('Regular 2'!$I43="",'Regular 2'!$I43="Not Approved",'Regular 2'!$H43="CAPPED OUT"),"",Cover!$C$5)</f>
        <v/>
      </c>
      <c r="B39" s="61" t="str">
        <f>IF(OR('Regular 2'!$I43="",'Regular 2'!$I43="Not Approved",'Regular 2'!$H43="CAPPED OUT"),"","Regular 2")</f>
        <v/>
      </c>
      <c r="C39" s="53" t="str">
        <f>IF(OR('Regular 2'!$I43="",'Regular 2'!$I43="Not Approved",'Regular 2'!$B43="",'Regular 2'!$H43="CAPPED OUT"),"",'Regular 2'!$B43)</f>
        <v/>
      </c>
      <c r="D39" s="53" t="str">
        <f>IF(OR('Regular 2'!$I43="",'Regular 2'!$I43="Not Approved",'Regular 2'!$H43="CAPPED OUT"),"",'Regular 2'!$C43)</f>
        <v/>
      </c>
      <c r="E39" s="55" t="str">
        <f>IF(OR('Regular 2'!$I43="",'Regular 2'!$I43="Not Approved",'Regular 2'!$H43="CAPPED OUT"),"",'Regular 2'!$I43)</f>
        <v/>
      </c>
      <c r="F39" s="55" t="str">
        <f>IF(OR('Regular 2'!$I43="",'Regular 2'!$I43="Not Approved",'Regular 2'!$K43&lt;&gt;"Yes",'Regular 2'!$H43="CAPPED OUT"),"",'Regular 2'!$K43)</f>
        <v/>
      </c>
      <c r="G39" s="55" t="str">
        <f>IF(OR('Regular 2'!$I43="",'Regular 2'!$I43="Not Approved",'Regular 2'!$H43="CAPPED OUT"),"",'Regular 2'!$G43)</f>
        <v/>
      </c>
      <c r="H39" s="56" t="str">
        <f>IF(OR('Regular 2'!$I43="",'Regular 2'!$I43="Not Approved",'Regular 2'!$H43="CAPPED OUT"),"",'Regular 2'!$H43)</f>
        <v/>
      </c>
    </row>
    <row r="40" spans="1:8" x14ac:dyDescent="0.2">
      <c r="A40" s="61" t="str">
        <f>IF(OR('Regular 2'!$I44="",'Regular 2'!$I44="Not Approved",'Regular 2'!$H44="CAPPED OUT"),"",Cover!$C$5)</f>
        <v/>
      </c>
      <c r="B40" s="61" t="str">
        <f>IF(OR('Regular 2'!$I44="",'Regular 2'!$I44="Not Approved",'Regular 2'!$H44="CAPPED OUT"),"","Regular 2")</f>
        <v/>
      </c>
      <c r="C40" s="53" t="str">
        <f>IF(OR('Regular 2'!$I44="",'Regular 2'!$I44="Not Approved",'Regular 2'!$B44="",'Regular 2'!$H44="CAPPED OUT"),"",'Regular 2'!$B44)</f>
        <v/>
      </c>
      <c r="D40" s="53" t="str">
        <f>IF(OR('Regular 2'!$I44="",'Regular 2'!$I44="Not Approved",'Regular 2'!$H44="CAPPED OUT"),"",'Regular 2'!$C44)</f>
        <v/>
      </c>
      <c r="E40" s="55" t="str">
        <f>IF(OR('Regular 2'!$I44="",'Regular 2'!$I44="Not Approved",'Regular 2'!$H44="CAPPED OUT"),"",'Regular 2'!$I44)</f>
        <v/>
      </c>
      <c r="F40" s="55" t="str">
        <f>IF(OR('Regular 2'!$I44="",'Regular 2'!$I44="Not Approved",'Regular 2'!$K44&lt;&gt;"Yes",'Regular 2'!$H44="CAPPED OUT"),"",'Regular 2'!$K44)</f>
        <v/>
      </c>
      <c r="G40" s="55" t="str">
        <f>IF(OR('Regular 2'!$I44="",'Regular 2'!$I44="Not Approved",'Regular 2'!$H44="CAPPED OUT"),"",'Regular 2'!$G44)</f>
        <v/>
      </c>
      <c r="H40" s="56" t="str">
        <f>IF(OR('Regular 2'!$I44="",'Regular 2'!$I44="Not Approved",'Regular 2'!$H44="CAPPED OUT"),"",'Regular 2'!$H44)</f>
        <v/>
      </c>
    </row>
    <row r="41" spans="1:8" x14ac:dyDescent="0.2">
      <c r="A41" s="61" t="str">
        <f>IF(OR('Regular 2'!$I45="",'Regular 2'!$I45="Not Approved",'Regular 2'!$H45="CAPPED OUT"),"",Cover!$C$5)</f>
        <v/>
      </c>
      <c r="B41" s="61" t="str">
        <f>IF(OR('Regular 2'!$I45="",'Regular 2'!$I45="Not Approved",'Regular 2'!$H45="CAPPED OUT"),"","Regular 2")</f>
        <v/>
      </c>
      <c r="C41" s="53" t="str">
        <f>IF(OR('Regular 2'!$I45="",'Regular 2'!$I45="Not Approved",'Regular 2'!$B45="",'Regular 2'!$H45="CAPPED OUT"),"",'Regular 2'!$B45)</f>
        <v/>
      </c>
      <c r="D41" s="53" t="str">
        <f>IF(OR('Regular 2'!$I45="",'Regular 2'!$I45="Not Approved",'Regular 2'!$H45="CAPPED OUT"),"",'Regular 2'!$C45)</f>
        <v/>
      </c>
      <c r="E41" s="55" t="str">
        <f>IF(OR('Regular 2'!$I45="",'Regular 2'!$I45="Not Approved",'Regular 2'!$H45="CAPPED OUT"),"",'Regular 2'!$I45)</f>
        <v/>
      </c>
      <c r="F41" s="55" t="str">
        <f>IF(OR('Regular 2'!$I45="",'Regular 2'!$I45="Not Approved",'Regular 2'!$K45&lt;&gt;"Yes",'Regular 2'!$H45="CAPPED OUT"),"",'Regular 2'!$K45)</f>
        <v/>
      </c>
      <c r="G41" s="55" t="str">
        <f>IF(OR('Regular 2'!$I45="",'Regular 2'!$I45="Not Approved",'Regular 2'!$H45="CAPPED OUT"),"",'Regular 2'!$G45)</f>
        <v/>
      </c>
      <c r="H41" s="56" t="str">
        <f>IF(OR('Regular 2'!$I45="",'Regular 2'!$I45="Not Approved",'Regular 2'!$H45="CAPPED OUT"),"",'Regular 2'!$H45)</f>
        <v/>
      </c>
    </row>
    <row r="42" spans="1:8" x14ac:dyDescent="0.2">
      <c r="A42" s="61" t="str">
        <f>IF(OR('Regular 2'!$I46="",'Regular 2'!$I46="Not Approved",'Regular 2'!$H46="CAPPED OUT"),"",Cover!$C$5)</f>
        <v/>
      </c>
      <c r="B42" s="61" t="str">
        <f>IF(OR('Regular 2'!$I46="",'Regular 2'!$I46="Not Approved",'Regular 2'!$H46="CAPPED OUT"),"","Regular 2")</f>
        <v/>
      </c>
      <c r="C42" s="53" t="str">
        <f>IF(OR('Regular 2'!$I46="",'Regular 2'!$I46="Not Approved",'Regular 2'!$B46="",'Regular 2'!$H46="CAPPED OUT"),"",'Regular 2'!$B46)</f>
        <v/>
      </c>
      <c r="D42" s="53" t="str">
        <f>IF(OR('Regular 2'!$I46="",'Regular 2'!$I46="Not Approved",'Regular 2'!$H46="CAPPED OUT"),"",'Regular 2'!$C46)</f>
        <v/>
      </c>
      <c r="E42" s="55" t="str">
        <f>IF(OR('Regular 2'!$I46="",'Regular 2'!$I46="Not Approved",'Regular 2'!$H46="CAPPED OUT"),"",'Regular 2'!$I46)</f>
        <v/>
      </c>
      <c r="F42" s="55" t="str">
        <f>IF(OR('Regular 2'!$I46="",'Regular 2'!$I46="Not Approved",'Regular 2'!$K46&lt;&gt;"Yes",'Regular 2'!$H46="CAPPED OUT"),"",'Regular 2'!$K46)</f>
        <v/>
      </c>
      <c r="G42" s="55" t="str">
        <f>IF(OR('Regular 2'!$I46="",'Regular 2'!$I46="Not Approved",'Regular 2'!$H46="CAPPED OUT"),"",'Regular 2'!$G46)</f>
        <v/>
      </c>
      <c r="H42" s="56" t="str">
        <f>IF(OR('Regular 2'!$I46="",'Regular 2'!$I46="Not Approved",'Regular 2'!$H46="CAPPED OUT"),"",'Regular 2'!$H46)</f>
        <v/>
      </c>
    </row>
    <row r="43" spans="1:8" x14ac:dyDescent="0.2">
      <c r="A43" s="61" t="str">
        <f>IF(OR('Regular 2'!$I47="",'Regular 2'!$I47="Not Approved",'Regular 2'!$H47="CAPPED OUT"),"",Cover!$C$5)</f>
        <v/>
      </c>
      <c r="B43" s="61" t="str">
        <f>IF(OR('Regular 2'!$I47="",'Regular 2'!$I47="Not Approved",'Regular 2'!$H47="CAPPED OUT"),"","Regular 2")</f>
        <v/>
      </c>
      <c r="C43" s="53" t="str">
        <f>IF(OR('Regular 2'!$I47="",'Regular 2'!$I47="Not Approved",'Regular 2'!$B47="",'Regular 2'!$H47="CAPPED OUT"),"",'Regular 2'!$B47)</f>
        <v/>
      </c>
      <c r="D43" s="53" t="str">
        <f>IF(OR('Regular 2'!$I47="",'Regular 2'!$I47="Not Approved",'Regular 2'!$H47="CAPPED OUT"),"",'Regular 2'!$C47)</f>
        <v/>
      </c>
      <c r="E43" s="55" t="str">
        <f>IF(OR('Regular 2'!$I47="",'Regular 2'!$I47="Not Approved",'Regular 2'!$H47="CAPPED OUT"),"",'Regular 2'!$I47)</f>
        <v/>
      </c>
      <c r="F43" s="55" t="str">
        <f>IF(OR('Regular 2'!$I47="",'Regular 2'!$I47="Not Approved",'Regular 2'!$K47&lt;&gt;"Yes",'Regular 2'!$H47="CAPPED OUT"),"",'Regular 2'!$K47)</f>
        <v/>
      </c>
      <c r="G43" s="55" t="str">
        <f>IF(OR('Regular 2'!$I47="",'Regular 2'!$I47="Not Approved",'Regular 2'!$H47="CAPPED OUT"),"",'Regular 2'!$G47)</f>
        <v/>
      </c>
      <c r="H43" s="56" t="str">
        <f>IF(OR('Regular 2'!$I47="",'Regular 2'!$I47="Not Approved",'Regular 2'!$H47="CAPPED OUT"),"",'Regular 2'!$H47)</f>
        <v/>
      </c>
    </row>
    <row r="44" spans="1:8" x14ac:dyDescent="0.2">
      <c r="A44" s="61" t="str">
        <f>IF(OR('Regular 2'!$I48="",'Regular 2'!$I48="Not Approved",'Regular 2'!$H48="CAPPED OUT"),"",Cover!$C$5)</f>
        <v/>
      </c>
      <c r="B44" s="61" t="str">
        <f>IF(OR('Regular 2'!$I48="",'Regular 2'!$I48="Not Approved",'Regular 2'!$H48="CAPPED OUT"),"","Regular 2")</f>
        <v/>
      </c>
      <c r="C44" s="53" t="str">
        <f>IF(OR('Regular 2'!$I48="",'Regular 2'!$I48="Not Approved",'Regular 2'!$B48="",'Regular 2'!$H48="CAPPED OUT"),"",'Regular 2'!$B48)</f>
        <v/>
      </c>
      <c r="D44" s="53" t="str">
        <f>IF(OR('Regular 2'!$I48="",'Regular 2'!$I48="Not Approved",'Regular 2'!$H48="CAPPED OUT"),"",'Regular 2'!$C48)</f>
        <v/>
      </c>
      <c r="E44" s="55" t="str">
        <f>IF(OR('Regular 2'!$I48="",'Regular 2'!$I48="Not Approved",'Regular 2'!$H48="CAPPED OUT"),"",'Regular 2'!$I48)</f>
        <v/>
      </c>
      <c r="F44" s="55" t="str">
        <f>IF(OR('Regular 2'!$I48="",'Regular 2'!$I48="Not Approved",'Regular 2'!$K48&lt;&gt;"Yes",'Regular 2'!$H48="CAPPED OUT"),"",'Regular 2'!$K48)</f>
        <v/>
      </c>
      <c r="G44" s="55" t="str">
        <f>IF(OR('Regular 2'!$I48="",'Regular 2'!$I48="Not Approved",'Regular 2'!$H48="CAPPED OUT"),"",'Regular 2'!$G48)</f>
        <v/>
      </c>
      <c r="H44" s="56" t="str">
        <f>IF(OR('Regular 2'!$I48="",'Regular 2'!$I48="Not Approved",'Regular 2'!$H48="CAPPED OUT"),"",'Regular 2'!$H48)</f>
        <v/>
      </c>
    </row>
    <row r="45" spans="1:8" x14ac:dyDescent="0.2">
      <c r="A45" s="61" t="str">
        <f>IF(OR('Regular 2'!$I49="",'Regular 2'!$I49="Not Approved",'Regular 2'!$H49="CAPPED OUT"),"",Cover!$C$5)</f>
        <v/>
      </c>
      <c r="B45" s="61" t="str">
        <f>IF(OR('Regular 2'!$I49="",'Regular 2'!$I49="Not Approved",'Regular 2'!$H49="CAPPED OUT"),"","Regular 2")</f>
        <v/>
      </c>
      <c r="C45" s="53" t="str">
        <f>IF(OR('Regular 2'!$I49="",'Regular 2'!$I49="Not Approved",'Regular 2'!$B49="",'Regular 2'!$H49="CAPPED OUT"),"",'Regular 2'!$B49)</f>
        <v/>
      </c>
      <c r="D45" s="53" t="str">
        <f>IF(OR('Regular 2'!$I49="",'Regular 2'!$I49="Not Approved",'Regular 2'!$H49="CAPPED OUT"),"",'Regular 2'!$C49)</f>
        <v/>
      </c>
      <c r="E45" s="55" t="str">
        <f>IF(OR('Regular 2'!$I49="",'Regular 2'!$I49="Not Approved",'Regular 2'!$H49="CAPPED OUT"),"",'Regular 2'!$I49)</f>
        <v/>
      </c>
      <c r="F45" s="55" t="str">
        <f>IF(OR('Regular 2'!$I49="",'Regular 2'!$I49="Not Approved",'Regular 2'!$K49&lt;&gt;"Yes",'Regular 2'!$H49="CAPPED OUT"),"",'Regular 2'!$K49)</f>
        <v/>
      </c>
      <c r="G45" s="55" t="str">
        <f>IF(OR('Regular 2'!$I49="",'Regular 2'!$I49="Not Approved",'Regular 2'!$H49="CAPPED OUT"),"",'Regular 2'!$G49)</f>
        <v/>
      </c>
      <c r="H45" s="56" t="str">
        <f>IF(OR('Regular 2'!$I49="",'Regular 2'!$I49="Not Approved",'Regular 2'!$H49="CAPPED OUT"),"",'Regular 2'!$H49)</f>
        <v/>
      </c>
    </row>
    <row r="46" spans="1:8" x14ac:dyDescent="0.2">
      <c r="A46" s="61" t="str">
        <f>IF(OR('Regular 2'!$I50="",'Regular 2'!$I50="Not Approved",'Regular 2'!$H50="CAPPED OUT"),"",Cover!$C$5)</f>
        <v/>
      </c>
      <c r="B46" s="61" t="str">
        <f>IF(OR('Regular 2'!$I50="",'Regular 2'!$I50="Not Approved",'Regular 2'!$H50="CAPPED OUT"),"","Regular 2")</f>
        <v/>
      </c>
      <c r="C46" s="53" t="str">
        <f>IF(OR('Regular 2'!$I50="",'Regular 2'!$I50="Not Approved",'Regular 2'!$B50="",'Regular 2'!$H50="CAPPED OUT"),"",'Regular 2'!$B50)</f>
        <v/>
      </c>
      <c r="D46" s="53" t="str">
        <f>IF(OR('Regular 2'!$I50="",'Regular 2'!$I50="Not Approved",'Regular 2'!$H50="CAPPED OUT"),"",'Regular 2'!$C50)</f>
        <v/>
      </c>
      <c r="E46" s="55" t="str">
        <f>IF(OR('Regular 2'!$I50="",'Regular 2'!$I50="Not Approved",'Regular 2'!$H50="CAPPED OUT"),"",'Regular 2'!$I50)</f>
        <v/>
      </c>
      <c r="F46" s="55" t="str">
        <f>IF(OR('Regular 2'!$I50="",'Regular 2'!$I50="Not Approved",'Regular 2'!$K50&lt;&gt;"Yes",'Regular 2'!$H50="CAPPED OUT"),"",'Regular 2'!$K50)</f>
        <v/>
      </c>
      <c r="G46" s="55" t="str">
        <f>IF(OR('Regular 2'!$I50="",'Regular 2'!$I50="Not Approved",'Regular 2'!$H50="CAPPED OUT"),"",'Regular 2'!$G50)</f>
        <v/>
      </c>
      <c r="H46" s="56" t="str">
        <f>IF(OR('Regular 2'!$I50="",'Regular 2'!$I50="Not Approved",'Regular 2'!$H50="CAPPED OUT"),"",'Regular 2'!$H50)</f>
        <v/>
      </c>
    </row>
    <row r="47" spans="1:8" x14ac:dyDescent="0.2">
      <c r="A47" s="61" t="str">
        <f>IF(OR('Regular 2'!$I51="",'Regular 2'!$I51="Not Approved",'Regular 2'!$H51="CAPPED OUT"),"",Cover!$C$5)</f>
        <v/>
      </c>
      <c r="B47" s="61" t="str">
        <f>IF(OR('Regular 2'!$I51="",'Regular 2'!$I51="Not Approved",'Regular 2'!$H51="CAPPED OUT"),"","Regular 2")</f>
        <v/>
      </c>
      <c r="C47" s="53" t="str">
        <f>IF(OR('Regular 2'!$I51="",'Regular 2'!$I51="Not Approved",'Regular 2'!$B51="",'Regular 2'!$H51="CAPPED OUT"),"",'Regular 2'!$B51)</f>
        <v/>
      </c>
      <c r="D47" s="53" t="str">
        <f>IF(OR('Regular 2'!$I51="",'Regular 2'!$I51="Not Approved",'Regular 2'!$H51="CAPPED OUT"),"",'Regular 2'!$C51)</f>
        <v/>
      </c>
      <c r="E47" s="55" t="str">
        <f>IF(OR('Regular 2'!$I51="",'Regular 2'!$I51="Not Approved",'Regular 2'!$H51="CAPPED OUT"),"",'Regular 2'!$I51)</f>
        <v/>
      </c>
      <c r="F47" s="55" t="str">
        <f>IF(OR('Regular 2'!$I51="",'Regular 2'!$I51="Not Approved",'Regular 2'!$K51&lt;&gt;"Yes",'Regular 2'!$H51="CAPPED OUT"),"",'Regular 2'!$K51)</f>
        <v/>
      </c>
      <c r="G47" s="55" t="str">
        <f>IF(OR('Regular 2'!$I51="",'Regular 2'!$I51="Not Approved",'Regular 2'!$H51="CAPPED OUT"),"",'Regular 2'!$G51)</f>
        <v/>
      </c>
      <c r="H47" s="56" t="str">
        <f>IF(OR('Regular 2'!$I51="",'Regular 2'!$I51="Not Approved",'Regular 2'!$H51="CAPPED OUT"),"",'Regular 2'!$H51)</f>
        <v/>
      </c>
    </row>
    <row r="48" spans="1:8" x14ac:dyDescent="0.2">
      <c r="A48" s="61" t="str">
        <f>IF(OR('Regular 2'!$I52="",'Regular 2'!$I52="Not Approved",'Regular 2'!$H52="CAPPED OUT"),"",Cover!$C$5)</f>
        <v/>
      </c>
      <c r="B48" s="61" t="str">
        <f>IF(OR('Regular 2'!$I52="",'Regular 2'!$I52="Not Approved",'Regular 2'!$H52="CAPPED OUT"),"","Regular 2")</f>
        <v/>
      </c>
      <c r="C48" s="53" t="str">
        <f>IF(OR('Regular 2'!$I52="",'Regular 2'!$I52="Not Approved",'Regular 2'!$B52="",'Regular 2'!$H52="CAPPED OUT"),"",'Regular 2'!$B52)</f>
        <v/>
      </c>
      <c r="D48" s="53" t="str">
        <f>IF(OR('Regular 2'!$I52="",'Regular 2'!$I52="Not Approved",'Regular 2'!$H52="CAPPED OUT"),"",'Regular 2'!$C52)</f>
        <v/>
      </c>
      <c r="E48" s="55" t="str">
        <f>IF(OR('Regular 2'!$I52="",'Regular 2'!$I52="Not Approved",'Regular 2'!$H52="CAPPED OUT"),"",'Regular 2'!$I52)</f>
        <v/>
      </c>
      <c r="F48" s="55" t="str">
        <f>IF(OR('Regular 2'!$I52="",'Regular 2'!$I52="Not Approved",'Regular 2'!$K52&lt;&gt;"Yes",'Regular 2'!$H52="CAPPED OUT"),"",'Regular 2'!$K52)</f>
        <v/>
      </c>
      <c r="G48" s="55" t="str">
        <f>IF(OR('Regular 2'!$I52="",'Regular 2'!$I52="Not Approved",'Regular 2'!$H52="CAPPED OUT"),"",'Regular 2'!$G52)</f>
        <v/>
      </c>
      <c r="H48" s="56" t="str">
        <f>IF(OR('Regular 2'!$I52="",'Regular 2'!$I52="Not Approved",'Regular 2'!$H52="CAPPED OUT"),"",'Regular 2'!$H52)</f>
        <v/>
      </c>
    </row>
    <row r="49" spans="1:8" x14ac:dyDescent="0.2">
      <c r="A49" s="61" t="str">
        <f>IF(OR('Regular 2'!$I53="",'Regular 2'!$I53="Not Approved",'Regular 2'!$H53="CAPPED OUT"),"",Cover!$C$5)</f>
        <v/>
      </c>
      <c r="B49" s="61" t="str">
        <f>IF(OR('Regular 2'!$I53="",'Regular 2'!$I53="Not Approved",'Regular 2'!$H53="CAPPED OUT"),"","Regular 2")</f>
        <v/>
      </c>
      <c r="C49" s="53" t="str">
        <f>IF(OR('Regular 2'!$I53="",'Regular 2'!$I53="Not Approved",'Regular 2'!$B53="",'Regular 2'!$H53="CAPPED OUT"),"",'Regular 2'!$B53)</f>
        <v/>
      </c>
      <c r="D49" s="53" t="str">
        <f>IF(OR('Regular 2'!$I53="",'Regular 2'!$I53="Not Approved",'Regular 2'!$H53="CAPPED OUT"),"",'Regular 2'!$C53)</f>
        <v/>
      </c>
      <c r="E49" s="55" t="str">
        <f>IF(OR('Regular 2'!$I53="",'Regular 2'!$I53="Not Approved",'Regular 2'!$H53="CAPPED OUT"),"",'Regular 2'!$I53)</f>
        <v/>
      </c>
      <c r="F49" s="55" t="str">
        <f>IF(OR('Regular 2'!$I53="",'Regular 2'!$I53="Not Approved",'Regular 2'!$K53&lt;&gt;"Yes",'Regular 2'!$H53="CAPPED OUT"),"",'Regular 2'!$K53)</f>
        <v/>
      </c>
      <c r="G49" s="55" t="str">
        <f>IF(OR('Regular 2'!$I53="",'Regular 2'!$I53="Not Approved",'Regular 2'!$H53="CAPPED OUT"),"",'Regular 2'!$G53)</f>
        <v/>
      </c>
      <c r="H49" s="56" t="str">
        <f>IF(OR('Regular 2'!$I53="",'Regular 2'!$I53="Not Approved",'Regular 2'!$H53="CAPPED OUT"),"",'Regular 2'!$H53)</f>
        <v/>
      </c>
    </row>
    <row r="50" spans="1:8" x14ac:dyDescent="0.2">
      <c r="A50" s="61" t="str">
        <f>IF(OR('Regular 2'!$I54="",'Regular 2'!$I54="Not Approved",'Regular 2'!$H54="CAPPED OUT"),"",Cover!$C$5)</f>
        <v/>
      </c>
      <c r="B50" s="61" t="str">
        <f>IF(OR('Regular 2'!$I54="",'Regular 2'!$I54="Not Approved",'Regular 2'!$H54="CAPPED OUT"),"","Regular 2")</f>
        <v/>
      </c>
      <c r="C50" s="53" t="str">
        <f>IF(OR('Regular 2'!$I54="",'Regular 2'!$I54="Not Approved",'Regular 2'!$B54="",'Regular 2'!$H54="CAPPED OUT"),"",'Regular 2'!$B54)</f>
        <v/>
      </c>
      <c r="D50" s="53" t="str">
        <f>IF(OR('Regular 2'!$I54="",'Regular 2'!$I54="Not Approved",'Regular 2'!$H54="CAPPED OUT"),"",'Regular 2'!$C54)</f>
        <v/>
      </c>
      <c r="E50" s="55" t="str">
        <f>IF(OR('Regular 2'!$I54="",'Regular 2'!$I54="Not Approved",'Regular 2'!$H54="CAPPED OUT"),"",'Regular 2'!$I54)</f>
        <v/>
      </c>
      <c r="F50" s="55" t="str">
        <f>IF(OR('Regular 2'!$I54="",'Regular 2'!$I54="Not Approved",'Regular 2'!$K54&lt;&gt;"Yes",'Regular 2'!$H54="CAPPED OUT"),"",'Regular 2'!$K54)</f>
        <v/>
      </c>
      <c r="G50" s="55" t="str">
        <f>IF(OR('Regular 2'!$I54="",'Regular 2'!$I54="Not Approved",'Regular 2'!$H54="CAPPED OUT"),"",'Regular 2'!$G54)</f>
        <v/>
      </c>
      <c r="H50" s="56" t="str">
        <f>IF(OR('Regular 2'!$I54="",'Regular 2'!$I54="Not Approved",'Regular 2'!$H54="CAPPED OUT"),"",'Regular 2'!$H54)</f>
        <v/>
      </c>
    </row>
    <row r="51" spans="1:8" x14ac:dyDescent="0.2">
      <c r="A51" s="61" t="str">
        <f>IF(OR('Regular 2'!$I55="",'Regular 2'!$I55="Not Approved",'Regular 2'!$H55="CAPPED OUT"),"",Cover!$C$5)</f>
        <v/>
      </c>
      <c r="B51" s="61" t="str">
        <f>IF(OR('Regular 2'!$I55="",'Regular 2'!$I55="Not Approved",'Regular 2'!$H55="CAPPED OUT"),"","Regular 2")</f>
        <v/>
      </c>
      <c r="C51" s="53" t="str">
        <f>IF(OR('Regular 2'!$I55="",'Regular 2'!$I55="Not Approved",'Regular 2'!$B55="",'Regular 2'!$H55="CAPPED OUT"),"",'Regular 2'!$B55)</f>
        <v/>
      </c>
      <c r="D51" s="53" t="str">
        <f>IF(OR('Regular 2'!$I55="",'Regular 2'!$I55="Not Approved",'Regular 2'!$H55="CAPPED OUT"),"",'Regular 2'!$C55)</f>
        <v/>
      </c>
      <c r="E51" s="55" t="str">
        <f>IF(OR('Regular 2'!$I55="",'Regular 2'!$I55="Not Approved",'Regular 2'!$H55="CAPPED OUT"),"",'Regular 2'!$I55)</f>
        <v/>
      </c>
      <c r="F51" s="55" t="str">
        <f>IF(OR('Regular 2'!$I55="",'Regular 2'!$I55="Not Approved",'Regular 2'!$K55&lt;&gt;"Yes",'Regular 2'!$H55="CAPPED OUT"),"",'Regular 2'!$K55)</f>
        <v/>
      </c>
      <c r="G51" s="55" t="str">
        <f>IF(OR('Regular 2'!$I55="",'Regular 2'!$I55="Not Approved",'Regular 2'!$H55="CAPPED OUT"),"",'Regular 2'!$G55)</f>
        <v/>
      </c>
      <c r="H51" s="56" t="str">
        <f>IF(OR('Regular 2'!$I55="",'Regular 2'!$I55="Not Approved",'Regular 2'!$H55="CAPPED OUT"),"",'Regular 2'!$H55)</f>
        <v/>
      </c>
    </row>
    <row r="52" spans="1:8" x14ac:dyDescent="0.2">
      <c r="A52" s="61" t="str">
        <f>IF(OR('Regular 2'!$I56="",'Regular 2'!$I56="Not Approved",'Regular 2'!$H56="CAPPED OUT"),"",Cover!$C$5)</f>
        <v/>
      </c>
      <c r="B52" s="61" t="str">
        <f>IF(OR('Regular 2'!$I56="",'Regular 2'!$I56="Not Approved",'Regular 2'!$H56="CAPPED OUT"),"","Regular 2")</f>
        <v/>
      </c>
      <c r="C52" s="53" t="str">
        <f>IF(OR('Regular 2'!$I56="",'Regular 2'!$I56="Not Approved",'Regular 2'!$B56="",'Regular 2'!$H56="CAPPED OUT"),"",'Regular 2'!$B56)</f>
        <v/>
      </c>
      <c r="D52" s="53" t="str">
        <f>IF(OR('Regular 2'!$I56="",'Regular 2'!$I56="Not Approved",'Regular 2'!$H56="CAPPED OUT"),"",'Regular 2'!$C56)</f>
        <v/>
      </c>
      <c r="E52" s="55" t="str">
        <f>IF(OR('Regular 2'!$I56="",'Regular 2'!$I56="Not Approved",'Regular 2'!$H56="CAPPED OUT"),"",'Regular 2'!$I56)</f>
        <v/>
      </c>
      <c r="F52" s="55" t="str">
        <f>IF(OR('Regular 2'!$I56="",'Regular 2'!$I56="Not Approved",'Regular 2'!$K56&lt;&gt;"Yes",'Regular 2'!$H56="CAPPED OUT"),"",'Regular 2'!$K56)</f>
        <v/>
      </c>
      <c r="G52" s="55" t="str">
        <f>IF(OR('Regular 2'!$I56="",'Regular 2'!$I56="Not Approved",'Regular 2'!$H56="CAPPED OUT"),"",'Regular 2'!$G56)</f>
        <v/>
      </c>
      <c r="H52" s="56" t="str">
        <f>IF(OR('Regular 2'!$I56="",'Regular 2'!$I56="Not Approved",'Regular 2'!$H56="CAPPED OUT"),"",'Regular 2'!$H56)</f>
        <v/>
      </c>
    </row>
    <row r="53" spans="1:8" x14ac:dyDescent="0.2">
      <c r="A53" s="61" t="str">
        <f>IF(OR('Regular 2'!$I57="",'Regular 2'!$I57="Not Approved",'Regular 2'!$H57="CAPPED OUT"),"",Cover!$C$5)</f>
        <v/>
      </c>
      <c r="B53" s="61" t="str">
        <f>IF(OR('Regular 2'!$I57="",'Regular 2'!$I57="Not Approved",'Regular 2'!$H57="CAPPED OUT"),"","Regular 2")</f>
        <v/>
      </c>
      <c r="C53" s="53" t="str">
        <f>IF(OR('Regular 2'!$I57="",'Regular 2'!$I57="Not Approved",'Regular 2'!$B57="",'Regular 2'!$H57="CAPPED OUT"),"",'Regular 2'!$B57)</f>
        <v/>
      </c>
      <c r="D53" s="53" t="str">
        <f>IF(OR('Regular 2'!$I57="",'Regular 2'!$I57="Not Approved",'Regular 2'!$H57="CAPPED OUT"),"",'Regular 2'!$C57)</f>
        <v/>
      </c>
      <c r="E53" s="55" t="str">
        <f>IF(OR('Regular 2'!$I57="",'Regular 2'!$I57="Not Approved",'Regular 2'!$H57="CAPPED OUT"),"",'Regular 2'!$I57)</f>
        <v/>
      </c>
      <c r="F53" s="55" t="str">
        <f>IF(OR('Regular 2'!$I57="",'Regular 2'!$I57="Not Approved",'Regular 2'!$K57&lt;&gt;"Yes",'Regular 2'!$H57="CAPPED OUT"),"",'Regular 2'!$K57)</f>
        <v/>
      </c>
      <c r="G53" s="55" t="str">
        <f>IF(OR('Regular 2'!$I57="",'Regular 2'!$I57="Not Approved",'Regular 2'!$H57="CAPPED OUT"),"",'Regular 2'!$G57)</f>
        <v/>
      </c>
      <c r="H53" s="56" t="str">
        <f>IF(OR('Regular 2'!$I57="",'Regular 2'!$I57="Not Approved",'Regular 2'!$H57="CAPPED OUT"),"",'Regular 2'!$H57)</f>
        <v/>
      </c>
    </row>
    <row r="54" spans="1:8" x14ac:dyDescent="0.2">
      <c r="A54" s="61" t="str">
        <f>IF(OR('Regular 2'!$I58="",'Regular 2'!$I58="Not Approved",'Regular 2'!$H58="CAPPED OUT"),"",Cover!$C$5)</f>
        <v/>
      </c>
      <c r="B54" s="61" t="str">
        <f>IF(OR('Regular 2'!$I58="",'Regular 2'!$I58="Not Approved",'Regular 2'!$H58="CAPPED OUT"),"","Regular 2")</f>
        <v/>
      </c>
      <c r="C54" s="53" t="str">
        <f>IF(OR('Regular 2'!$I58="",'Regular 2'!$I58="Not Approved",'Regular 2'!$B58="",'Regular 2'!$H58="CAPPED OUT"),"",'Regular 2'!$B58)</f>
        <v/>
      </c>
      <c r="D54" s="53" t="str">
        <f>IF(OR('Regular 2'!$I58="",'Regular 2'!$I58="Not Approved",'Regular 2'!$H58="CAPPED OUT"),"",'Regular 2'!$C58)</f>
        <v/>
      </c>
      <c r="E54" s="55" t="str">
        <f>IF(OR('Regular 2'!$I58="",'Regular 2'!$I58="Not Approved",'Regular 2'!$H58="CAPPED OUT"),"",'Regular 2'!$I58)</f>
        <v/>
      </c>
      <c r="F54" s="55" t="str">
        <f>IF(OR('Regular 2'!$I58="",'Regular 2'!$I58="Not Approved",'Regular 2'!$K58&lt;&gt;"Yes",'Regular 2'!$H58="CAPPED OUT"),"",'Regular 2'!$K58)</f>
        <v/>
      </c>
      <c r="G54" s="55" t="str">
        <f>IF(OR('Regular 2'!$I58="",'Regular 2'!$I58="Not Approved",'Regular 2'!$H58="CAPPED OUT"),"",'Regular 2'!$G58)</f>
        <v/>
      </c>
      <c r="H54" s="56" t="str">
        <f>IF(OR('Regular 2'!$I58="",'Regular 2'!$I58="Not Approved",'Regular 2'!$H58="CAPPED OUT"),"",'Regular 2'!$H58)</f>
        <v/>
      </c>
    </row>
    <row r="55" spans="1:8" x14ac:dyDescent="0.2">
      <c r="A55" s="61" t="str">
        <f>IF(OR('Regular 2'!$I59="",'Regular 2'!$I59="Not Approved",'Regular 2'!$H59="CAPPED OUT"),"",Cover!$C$5)</f>
        <v/>
      </c>
      <c r="B55" s="61" t="str">
        <f>IF(OR('Regular 2'!$I59="",'Regular 2'!$I59="Not Approved",'Regular 2'!$H59="CAPPED OUT"),"","Regular 2")</f>
        <v/>
      </c>
      <c r="C55" s="53" t="str">
        <f>IF(OR('Regular 2'!$I59="",'Regular 2'!$I59="Not Approved",'Regular 2'!$B59="",'Regular 2'!$H59="CAPPED OUT"),"",'Regular 2'!$B59)</f>
        <v/>
      </c>
      <c r="D55" s="53" t="str">
        <f>IF(OR('Regular 2'!$I59="",'Regular 2'!$I59="Not Approved",'Regular 2'!$H59="CAPPED OUT"),"",'Regular 2'!$C59)</f>
        <v/>
      </c>
      <c r="E55" s="55" t="str">
        <f>IF(OR('Regular 2'!$I59="",'Regular 2'!$I59="Not Approved",'Regular 2'!$H59="CAPPED OUT"),"",'Regular 2'!$I59)</f>
        <v/>
      </c>
      <c r="F55" s="55" t="str">
        <f>IF(OR('Regular 2'!$I59="",'Regular 2'!$I59="Not Approved",'Regular 2'!$K59&lt;&gt;"Yes",'Regular 2'!$H59="CAPPED OUT"),"",'Regular 2'!$K59)</f>
        <v/>
      </c>
      <c r="G55" s="55" t="str">
        <f>IF(OR('Regular 2'!$I59="",'Regular 2'!$I59="Not Approved",'Regular 2'!$H59="CAPPED OUT"),"",'Regular 2'!$G59)</f>
        <v/>
      </c>
      <c r="H55" s="56" t="str">
        <f>IF(OR('Regular 2'!$I59="",'Regular 2'!$I59="Not Approved",'Regular 2'!$H59="CAPPED OUT"),"",'Regular 2'!$H59)</f>
        <v/>
      </c>
    </row>
    <row r="56" spans="1:8" x14ac:dyDescent="0.2">
      <c r="A56" s="61" t="str">
        <f>IF(OR('Regular 2'!$I60="",'Regular 2'!$I60="Not Approved",'Regular 2'!$H60="CAPPED OUT"),"",Cover!$C$5)</f>
        <v/>
      </c>
      <c r="B56" s="61" t="str">
        <f>IF(OR('Regular 2'!$I60="",'Regular 2'!$I60="Not Approved",'Regular 2'!$H60="CAPPED OUT"),"","Regular 2")</f>
        <v/>
      </c>
      <c r="C56" s="53" t="str">
        <f>IF(OR('Regular 2'!$I60="",'Regular 2'!$I60="Not Approved",'Regular 2'!$B60="",'Regular 2'!$H60="CAPPED OUT"),"",'Regular 2'!$B60)</f>
        <v/>
      </c>
      <c r="D56" s="53" t="str">
        <f>IF(OR('Regular 2'!$I60="",'Regular 2'!$I60="Not Approved",'Regular 2'!$H60="CAPPED OUT"),"",'Regular 2'!$C60)</f>
        <v/>
      </c>
      <c r="E56" s="55" t="str">
        <f>IF(OR('Regular 2'!$I60="",'Regular 2'!$I60="Not Approved",'Regular 2'!$H60="CAPPED OUT"),"",'Regular 2'!$I60)</f>
        <v/>
      </c>
      <c r="F56" s="55" t="str">
        <f>IF(OR('Regular 2'!$I60="",'Regular 2'!$I60="Not Approved",'Regular 2'!$K60&lt;&gt;"Yes",'Regular 2'!$H60="CAPPED OUT"),"",'Regular 2'!$K60)</f>
        <v/>
      </c>
      <c r="G56" s="55" t="str">
        <f>IF(OR('Regular 2'!$I60="",'Regular 2'!$I60="Not Approved",'Regular 2'!$H60="CAPPED OUT"),"",'Regular 2'!$G60)</f>
        <v/>
      </c>
      <c r="H56" s="56" t="str">
        <f>IF(OR('Regular 2'!$I60="",'Regular 2'!$I60="Not Approved",'Regular 2'!$H60="CAPPED OUT"),"",'Regular 2'!$H60)</f>
        <v/>
      </c>
    </row>
    <row r="57" spans="1:8" x14ac:dyDescent="0.2">
      <c r="A57" s="61" t="str">
        <f>IF(OR('Regular 2'!$I61="",'Regular 2'!$I61="Not Approved",'Regular 2'!$H61="CAPPED OUT"),"",Cover!$C$5)</f>
        <v/>
      </c>
      <c r="B57" s="61" t="str">
        <f>IF(OR('Regular 2'!$I61="",'Regular 2'!$I61="Not Approved",'Regular 2'!$H61="CAPPED OUT"),"","Regular 2")</f>
        <v/>
      </c>
      <c r="C57" s="53" t="str">
        <f>IF(OR('Regular 2'!$I61="",'Regular 2'!$I61="Not Approved",'Regular 2'!$B61="",'Regular 2'!$H61="CAPPED OUT"),"",'Regular 2'!$B61)</f>
        <v/>
      </c>
      <c r="D57" s="53" t="str">
        <f>IF(OR('Regular 2'!$I61="",'Regular 2'!$I61="Not Approved",'Regular 2'!$H61="CAPPED OUT"),"",'Regular 2'!$C61)</f>
        <v/>
      </c>
      <c r="E57" s="55" t="str">
        <f>IF(OR('Regular 2'!$I61="",'Regular 2'!$I61="Not Approved",'Regular 2'!$H61="CAPPED OUT"),"",'Regular 2'!$I61)</f>
        <v/>
      </c>
      <c r="F57" s="55" t="str">
        <f>IF(OR('Regular 2'!$I61="",'Regular 2'!$I61="Not Approved",'Regular 2'!$K61&lt;&gt;"Yes",'Regular 2'!$H61="CAPPED OUT"),"",'Regular 2'!$K61)</f>
        <v/>
      </c>
      <c r="G57" s="55" t="str">
        <f>IF(OR('Regular 2'!$I61="",'Regular 2'!$I61="Not Approved",'Regular 2'!$H61="CAPPED OUT"),"",'Regular 2'!$G61)</f>
        <v/>
      </c>
      <c r="H57" s="56" t="str">
        <f>IF(OR('Regular 2'!$I61="",'Regular 2'!$I61="Not Approved",'Regular 2'!$H61="CAPPED OUT"),"",'Regular 2'!$H61)</f>
        <v/>
      </c>
    </row>
    <row r="58" spans="1:8" x14ac:dyDescent="0.2">
      <c r="A58" s="61" t="str">
        <f>IF(OR('Regular 2'!$I62="",'Regular 2'!$I62="Not Approved",'Regular 2'!$H62="CAPPED OUT"),"",Cover!$C$5)</f>
        <v/>
      </c>
      <c r="B58" s="61" t="str">
        <f>IF(OR('Regular 2'!$I62="",'Regular 2'!$I62="Not Approved",'Regular 2'!$H62="CAPPED OUT"),"","Regular 2")</f>
        <v/>
      </c>
      <c r="C58" s="53" t="str">
        <f>IF(OR('Regular 2'!$I62="",'Regular 2'!$I62="Not Approved",'Regular 2'!$B62="",'Regular 2'!$H62="CAPPED OUT"),"",'Regular 2'!$B62)</f>
        <v/>
      </c>
      <c r="D58" s="53" t="str">
        <f>IF(OR('Regular 2'!$I62="",'Regular 2'!$I62="Not Approved",'Regular 2'!$H62="CAPPED OUT"),"",'Regular 2'!$C62)</f>
        <v/>
      </c>
      <c r="E58" s="55" t="str">
        <f>IF(OR('Regular 2'!$I62="",'Regular 2'!$I62="Not Approved",'Regular 2'!$H62="CAPPED OUT"),"",'Regular 2'!$I62)</f>
        <v/>
      </c>
      <c r="F58" s="55" t="str">
        <f>IF(OR('Regular 2'!$I62="",'Regular 2'!$I62="Not Approved",'Regular 2'!$K62&lt;&gt;"Yes",'Regular 2'!$H62="CAPPED OUT"),"",'Regular 2'!$K62)</f>
        <v/>
      </c>
      <c r="G58" s="55" t="str">
        <f>IF(OR('Regular 2'!$I62="",'Regular 2'!$I62="Not Approved",'Regular 2'!$H62="CAPPED OUT"),"",'Regular 2'!$G62)</f>
        <v/>
      </c>
      <c r="H58" s="56" t="str">
        <f>IF(OR('Regular 2'!$I62="",'Regular 2'!$I62="Not Approved",'Regular 2'!$H62="CAPPED OUT"),"",'Regular 2'!$H62)</f>
        <v/>
      </c>
    </row>
    <row r="59" spans="1:8" x14ac:dyDescent="0.2">
      <c r="A59" s="61" t="str">
        <f>IF(OR('Regular 2'!$I63="",'Regular 2'!$I63="Not Approved",'Regular 2'!$H63="CAPPED OUT"),"",Cover!$C$5)</f>
        <v/>
      </c>
      <c r="B59" s="61" t="str">
        <f>IF(OR('Regular 2'!$I63="",'Regular 2'!$I63="Not Approved",'Regular 2'!$H63="CAPPED OUT"),"","Regular 2")</f>
        <v/>
      </c>
      <c r="C59" s="53" t="str">
        <f>IF(OR('Regular 2'!$I63="",'Regular 2'!$I63="Not Approved",'Regular 2'!$B63="",'Regular 2'!$H63="CAPPED OUT"),"",'Regular 2'!$B63)</f>
        <v/>
      </c>
      <c r="D59" s="53" t="str">
        <f>IF(OR('Regular 2'!$I63="",'Regular 2'!$I63="Not Approved",'Regular 2'!$H63="CAPPED OUT"),"",'Regular 2'!$C63)</f>
        <v/>
      </c>
      <c r="E59" s="55" t="str">
        <f>IF(OR('Regular 2'!$I63="",'Regular 2'!$I63="Not Approved",'Regular 2'!$H63="CAPPED OUT"),"",'Regular 2'!$I63)</f>
        <v/>
      </c>
      <c r="F59" s="55" t="str">
        <f>IF(OR('Regular 2'!$I63="",'Regular 2'!$I63="Not Approved",'Regular 2'!$K63&lt;&gt;"Yes",'Regular 2'!$H63="CAPPED OUT"),"",'Regular 2'!$K63)</f>
        <v/>
      </c>
      <c r="G59" s="55" t="str">
        <f>IF(OR('Regular 2'!$I63="",'Regular 2'!$I63="Not Approved",'Regular 2'!$H63="CAPPED OUT"),"",'Regular 2'!$G63)</f>
        <v/>
      </c>
      <c r="H59" s="56" t="str">
        <f>IF(OR('Regular 2'!$I63="",'Regular 2'!$I63="Not Approved",'Regular 2'!$H63="CAPPED OUT"),"",'Regular 2'!$H63)</f>
        <v/>
      </c>
    </row>
    <row r="60" spans="1:8" x14ac:dyDescent="0.2">
      <c r="A60" s="61" t="str">
        <f>IF(OR('Regular 2'!$I64="",'Regular 2'!$I64="Not Approved",'Regular 2'!$H64="CAPPED OUT"),"",Cover!$C$5)</f>
        <v/>
      </c>
      <c r="B60" s="61" t="str">
        <f>IF(OR('Regular 2'!$I64="",'Regular 2'!$I64="Not Approved",'Regular 2'!$H64="CAPPED OUT"),"","Regular 2")</f>
        <v/>
      </c>
      <c r="C60" s="53" t="str">
        <f>IF(OR('Regular 2'!$I64="",'Regular 2'!$I64="Not Approved",'Regular 2'!$B64="",'Regular 2'!$H64="CAPPED OUT"),"",'Regular 2'!$B64)</f>
        <v/>
      </c>
      <c r="D60" s="53" t="str">
        <f>IF(OR('Regular 2'!$I64="",'Regular 2'!$I64="Not Approved",'Regular 2'!$H64="CAPPED OUT"),"",'Regular 2'!$C64)</f>
        <v/>
      </c>
      <c r="E60" s="55" t="str">
        <f>IF(OR('Regular 2'!$I64="",'Regular 2'!$I64="Not Approved",'Regular 2'!$H64="CAPPED OUT"),"",'Regular 2'!$I64)</f>
        <v/>
      </c>
      <c r="F60" s="55" t="str">
        <f>IF(OR('Regular 2'!$I64="",'Regular 2'!$I64="Not Approved",'Regular 2'!$K64&lt;&gt;"Yes",'Regular 2'!$H64="CAPPED OUT"),"",'Regular 2'!$K64)</f>
        <v/>
      </c>
      <c r="G60" s="55" t="str">
        <f>IF(OR('Regular 2'!$I64="",'Regular 2'!$I64="Not Approved",'Regular 2'!$H64="CAPPED OUT"),"",'Regular 2'!$G64)</f>
        <v/>
      </c>
      <c r="H60" s="56" t="str">
        <f>IF(OR('Regular 2'!$I64="",'Regular 2'!$I64="Not Approved",'Regular 2'!$H64="CAPPED OUT"),"",'Regular 2'!$H64)</f>
        <v/>
      </c>
    </row>
    <row r="61" spans="1:8" x14ac:dyDescent="0.2">
      <c r="A61" s="61" t="str">
        <f>IF(OR('Regular 2'!$I65="",'Regular 2'!$I65="Not Approved",'Regular 2'!$H65="CAPPED OUT"),"",Cover!$C$5)</f>
        <v/>
      </c>
      <c r="B61" s="61" t="str">
        <f>IF(OR('Regular 2'!$I65="",'Regular 2'!$I65="Not Approved",'Regular 2'!$H65="CAPPED OUT"),"","Regular 2")</f>
        <v/>
      </c>
      <c r="C61" s="53" t="str">
        <f>IF(OR('Regular 2'!$I65="",'Regular 2'!$I65="Not Approved",'Regular 2'!$B65="",'Regular 2'!$H65="CAPPED OUT"),"",'Regular 2'!$B65)</f>
        <v/>
      </c>
      <c r="D61" s="53" t="str">
        <f>IF(OR('Regular 2'!$I65="",'Regular 2'!$I65="Not Approved",'Regular 2'!$H65="CAPPED OUT"),"",'Regular 2'!$C65)</f>
        <v/>
      </c>
      <c r="E61" s="55" t="str">
        <f>IF(OR('Regular 2'!$I65="",'Regular 2'!$I65="Not Approved",'Regular 2'!$H65="CAPPED OUT"),"",'Regular 2'!$I65)</f>
        <v/>
      </c>
      <c r="F61" s="55" t="str">
        <f>IF(OR('Regular 2'!$I65="",'Regular 2'!$I65="Not Approved",'Regular 2'!$K65&lt;&gt;"Yes",'Regular 2'!$H65="CAPPED OUT"),"",'Regular 2'!$K65)</f>
        <v/>
      </c>
      <c r="G61" s="55" t="str">
        <f>IF(OR('Regular 2'!$I65="",'Regular 2'!$I65="Not Approved",'Regular 2'!$H65="CAPPED OUT"),"",'Regular 2'!$G65)</f>
        <v/>
      </c>
      <c r="H61" s="56" t="str">
        <f>IF(OR('Regular 2'!$I65="",'Regular 2'!$I65="Not Approved",'Regular 2'!$H65="CAPPED OUT"),"",'Regular 2'!$H65)</f>
        <v/>
      </c>
    </row>
    <row r="62" spans="1:8" x14ac:dyDescent="0.2">
      <c r="A62" s="61" t="str">
        <f>IF(OR('Regular 2'!$I66="",'Regular 2'!$I66="Not Approved",'Regular 2'!$H66="CAPPED OUT"),"",Cover!$C$5)</f>
        <v/>
      </c>
      <c r="B62" s="61" t="str">
        <f>IF(OR('Regular 2'!$I66="",'Regular 2'!$I66="Not Approved",'Regular 2'!$H66="CAPPED OUT"),"","Regular 2")</f>
        <v/>
      </c>
      <c r="C62" s="53" t="str">
        <f>IF(OR('Regular 2'!$I66="",'Regular 2'!$I66="Not Approved",'Regular 2'!$B66="",'Regular 2'!$H66="CAPPED OUT"),"",'Regular 2'!$B66)</f>
        <v/>
      </c>
      <c r="D62" s="53" t="str">
        <f>IF(OR('Regular 2'!$I66="",'Regular 2'!$I66="Not Approved",'Regular 2'!$H66="CAPPED OUT"),"",'Regular 2'!$C66)</f>
        <v/>
      </c>
      <c r="E62" s="55" t="str">
        <f>IF(OR('Regular 2'!$I66="",'Regular 2'!$I66="Not Approved",'Regular 2'!$H66="CAPPED OUT"),"",'Regular 2'!$I66)</f>
        <v/>
      </c>
      <c r="F62" s="55" t="str">
        <f>IF(OR('Regular 2'!$I66="",'Regular 2'!$I66="Not Approved",'Regular 2'!$K66&lt;&gt;"Yes",'Regular 2'!$H66="CAPPED OUT"),"",'Regular 2'!$K66)</f>
        <v/>
      </c>
      <c r="G62" s="55" t="str">
        <f>IF(OR('Regular 2'!$I66="",'Regular 2'!$I66="Not Approved",'Regular 2'!$H66="CAPPED OUT"),"",'Regular 2'!$G66)</f>
        <v/>
      </c>
      <c r="H62" s="56" t="str">
        <f>IF(OR('Regular 2'!$I66="",'Regular 2'!$I66="Not Approved",'Regular 2'!$H66="CAPPED OUT"),"",'Regular 2'!$H66)</f>
        <v/>
      </c>
    </row>
    <row r="63" spans="1:8" x14ac:dyDescent="0.2">
      <c r="A63" s="61" t="str">
        <f>IF(OR('Regular 2'!$I67="",'Regular 2'!$I67="Not Approved",'Regular 2'!$H67="CAPPED OUT"),"",Cover!$C$5)</f>
        <v/>
      </c>
      <c r="B63" s="61" t="str">
        <f>IF(OR('Regular 2'!$I67="",'Regular 2'!$I67="Not Approved",'Regular 2'!$H67="CAPPED OUT"),"","Regular 2")</f>
        <v/>
      </c>
      <c r="C63" s="53" t="str">
        <f>IF(OR('Regular 2'!$I67="",'Regular 2'!$I67="Not Approved",'Regular 2'!$B67="",'Regular 2'!$H67="CAPPED OUT"),"",'Regular 2'!$B67)</f>
        <v/>
      </c>
      <c r="D63" s="53" t="str">
        <f>IF(OR('Regular 2'!$I67="",'Regular 2'!$I67="Not Approved",'Regular 2'!$H67="CAPPED OUT"),"",'Regular 2'!$C67)</f>
        <v/>
      </c>
      <c r="E63" s="55" t="str">
        <f>IF(OR('Regular 2'!$I67="",'Regular 2'!$I67="Not Approved",'Regular 2'!$H67="CAPPED OUT"),"",'Regular 2'!$I67)</f>
        <v/>
      </c>
      <c r="F63" s="55" t="str">
        <f>IF(OR('Regular 2'!$I67="",'Regular 2'!$I67="Not Approved",'Regular 2'!$K67&lt;&gt;"Yes",'Regular 2'!$H67="CAPPED OUT"),"",'Regular 2'!$K67)</f>
        <v/>
      </c>
      <c r="G63" s="55" t="str">
        <f>IF(OR('Regular 2'!$I67="",'Regular 2'!$I67="Not Approved",'Regular 2'!$H67="CAPPED OUT"),"",'Regular 2'!$G67)</f>
        <v/>
      </c>
      <c r="H63" s="56" t="str">
        <f>IF(OR('Regular 2'!$I67="",'Regular 2'!$I67="Not Approved",'Regular 2'!$H67="CAPPED OUT"),"",'Regular 2'!$H67)</f>
        <v/>
      </c>
    </row>
    <row r="64" spans="1:8" x14ac:dyDescent="0.2">
      <c r="A64" s="61" t="str">
        <f>IF(OR('Regular 2'!$I68="",'Regular 2'!$I68="Not Approved",'Regular 2'!$H68="CAPPED OUT"),"",Cover!$C$5)</f>
        <v/>
      </c>
      <c r="B64" s="61" t="str">
        <f>IF(OR('Regular 2'!$I68="",'Regular 2'!$I68="Not Approved",'Regular 2'!$H68="CAPPED OUT"),"","Regular 2")</f>
        <v/>
      </c>
      <c r="C64" s="53" t="str">
        <f>IF(OR('Regular 2'!$I68="",'Regular 2'!$I68="Not Approved",'Regular 2'!$B68="",'Regular 2'!$H68="CAPPED OUT"),"",'Regular 2'!$B68)</f>
        <v/>
      </c>
      <c r="D64" s="53" t="str">
        <f>IF(OR('Regular 2'!$I68="",'Regular 2'!$I68="Not Approved",'Regular 2'!$H68="CAPPED OUT"),"",'Regular 2'!$C68)</f>
        <v/>
      </c>
      <c r="E64" s="55" t="str">
        <f>IF(OR('Regular 2'!$I68="",'Regular 2'!$I68="Not Approved",'Regular 2'!$H68="CAPPED OUT"),"",'Regular 2'!$I68)</f>
        <v/>
      </c>
      <c r="F64" s="55" t="str">
        <f>IF(OR('Regular 2'!$I68="",'Regular 2'!$I68="Not Approved",'Regular 2'!$K68&lt;&gt;"Yes",'Regular 2'!$H68="CAPPED OUT"),"",'Regular 2'!$K68)</f>
        <v/>
      </c>
      <c r="G64" s="55" t="str">
        <f>IF(OR('Regular 2'!$I68="",'Regular 2'!$I68="Not Approved",'Regular 2'!$H68="CAPPED OUT"),"",'Regular 2'!$G68)</f>
        <v/>
      </c>
      <c r="H64" s="56" t="str">
        <f>IF(OR('Regular 2'!$I68="",'Regular 2'!$I68="Not Approved",'Regular 2'!$H68="CAPPED OUT"),"",'Regular 2'!$H68)</f>
        <v/>
      </c>
    </row>
    <row r="65" spans="1:8" x14ac:dyDescent="0.2">
      <c r="A65" s="61" t="str">
        <f>IF(OR('Regular 2'!$I69="",'Regular 2'!$I69="Not Approved",'Regular 2'!$H69="CAPPED OUT"),"",Cover!$C$5)</f>
        <v/>
      </c>
      <c r="B65" s="61" t="str">
        <f>IF(OR('Regular 2'!$I69="",'Regular 2'!$I69="Not Approved",'Regular 2'!$H69="CAPPED OUT"),"","Regular 2")</f>
        <v/>
      </c>
      <c r="C65" s="53" t="str">
        <f>IF(OR('Regular 2'!$I69="",'Regular 2'!$I69="Not Approved",'Regular 2'!$B69="",'Regular 2'!$H69="CAPPED OUT"),"",'Regular 2'!$B69)</f>
        <v/>
      </c>
      <c r="D65" s="53" t="str">
        <f>IF(OR('Regular 2'!$I69="",'Regular 2'!$I69="Not Approved",'Regular 2'!$H69="CAPPED OUT"),"",'Regular 2'!$C69)</f>
        <v/>
      </c>
      <c r="E65" s="55" t="str">
        <f>IF(OR('Regular 2'!$I69="",'Regular 2'!$I69="Not Approved",'Regular 2'!$H69="CAPPED OUT"),"",'Regular 2'!$I69)</f>
        <v/>
      </c>
      <c r="F65" s="55" t="str">
        <f>IF(OR('Regular 2'!$I69="",'Regular 2'!$I69="Not Approved",'Regular 2'!$K69&lt;&gt;"Yes",'Regular 2'!$H69="CAPPED OUT"),"",'Regular 2'!$K69)</f>
        <v/>
      </c>
      <c r="G65" s="55" t="str">
        <f>IF(OR('Regular 2'!$I69="",'Regular 2'!$I69="Not Approved",'Regular 2'!$H69="CAPPED OUT"),"",'Regular 2'!$G69)</f>
        <v/>
      </c>
      <c r="H65" s="56" t="str">
        <f>IF(OR('Regular 2'!$I69="",'Regular 2'!$I69="Not Approved",'Regular 2'!$H69="CAPPED OUT"),"",'Regular 2'!$H69)</f>
        <v/>
      </c>
    </row>
    <row r="66" spans="1:8" x14ac:dyDescent="0.2">
      <c r="A66" s="61" t="str">
        <f>IF(OR('Regular 2'!$I70="",'Regular 2'!$I70="Not Approved",'Regular 2'!$H70="CAPPED OUT"),"",Cover!$C$5)</f>
        <v/>
      </c>
      <c r="B66" s="61" t="str">
        <f>IF(OR('Regular 2'!$I70="",'Regular 2'!$I70="Not Approved",'Regular 2'!$H70="CAPPED OUT"),"","Regular 2")</f>
        <v/>
      </c>
      <c r="C66" s="53" t="str">
        <f>IF(OR('Regular 2'!$I70="",'Regular 2'!$I70="Not Approved",'Regular 2'!$B70="",'Regular 2'!$H70="CAPPED OUT"),"",'Regular 2'!$B70)</f>
        <v/>
      </c>
      <c r="D66" s="53" t="str">
        <f>IF(OR('Regular 2'!$I70="",'Regular 2'!$I70="Not Approved",'Regular 2'!$H70="CAPPED OUT"),"",'Regular 2'!$C70)</f>
        <v/>
      </c>
      <c r="E66" s="55" t="str">
        <f>IF(OR('Regular 2'!$I70="",'Regular 2'!$I70="Not Approved",'Regular 2'!$H70="CAPPED OUT"),"",'Regular 2'!$I70)</f>
        <v/>
      </c>
      <c r="F66" s="55" t="str">
        <f>IF(OR('Regular 2'!$I70="",'Regular 2'!$I70="Not Approved",'Regular 2'!$K70&lt;&gt;"Yes",'Regular 2'!$H70="CAPPED OUT"),"",'Regular 2'!$K70)</f>
        <v/>
      </c>
      <c r="G66" s="55" t="str">
        <f>IF(OR('Regular 2'!$I70="",'Regular 2'!$I70="Not Approved",'Regular 2'!$H70="CAPPED OUT"),"",'Regular 2'!$G70)</f>
        <v/>
      </c>
      <c r="H66" s="56" t="str">
        <f>IF(OR('Regular 2'!$I70="",'Regular 2'!$I70="Not Approved",'Regular 2'!$H70="CAPPED OUT"),"",'Regular 2'!$H70)</f>
        <v/>
      </c>
    </row>
    <row r="67" spans="1:8" x14ac:dyDescent="0.2">
      <c r="A67" s="61" t="str">
        <f>IF(OR('Regular 2'!$I71="",'Regular 2'!$I71="Not Approved",'Regular 2'!$H71="CAPPED OUT"),"",Cover!$C$5)</f>
        <v/>
      </c>
      <c r="B67" s="61" t="str">
        <f>IF(OR('Regular 2'!$I71="",'Regular 2'!$I71="Not Approved",'Regular 2'!$H71="CAPPED OUT"),"","Regular 2")</f>
        <v/>
      </c>
      <c r="C67" s="53" t="str">
        <f>IF(OR('Regular 2'!$I71="",'Regular 2'!$I71="Not Approved",'Regular 2'!$B71="",'Regular 2'!$H71="CAPPED OUT"),"",'Regular 2'!$B71)</f>
        <v/>
      </c>
      <c r="D67" s="53" t="str">
        <f>IF(OR('Regular 2'!$I71="",'Regular 2'!$I71="Not Approved",'Regular 2'!$H71="CAPPED OUT"),"",'Regular 2'!$C71)</f>
        <v/>
      </c>
      <c r="E67" s="55" t="str">
        <f>IF(OR('Regular 2'!$I71="",'Regular 2'!$I71="Not Approved",'Regular 2'!$H71="CAPPED OUT"),"",'Regular 2'!$I71)</f>
        <v/>
      </c>
      <c r="F67" s="55" t="str">
        <f>IF(OR('Regular 2'!$I71="",'Regular 2'!$I71="Not Approved",'Regular 2'!$K71&lt;&gt;"Yes",'Regular 2'!$H71="CAPPED OUT"),"",'Regular 2'!$K71)</f>
        <v/>
      </c>
      <c r="G67" s="55" t="str">
        <f>IF(OR('Regular 2'!$I71="",'Regular 2'!$I71="Not Approved",'Regular 2'!$H71="CAPPED OUT"),"",'Regular 2'!$G71)</f>
        <v/>
      </c>
      <c r="H67" s="56" t="str">
        <f>IF(OR('Regular 2'!$I71="",'Regular 2'!$I71="Not Approved",'Regular 2'!$H71="CAPPED OUT"),"",'Regular 2'!$H71)</f>
        <v/>
      </c>
    </row>
    <row r="68" spans="1:8" x14ac:dyDescent="0.2">
      <c r="A68" s="61" t="str">
        <f>IF(OR('Regular 2'!$I72="",'Regular 2'!$I72="Not Approved",'Regular 2'!$H72="CAPPED OUT"),"",Cover!$C$5)</f>
        <v/>
      </c>
      <c r="B68" s="61" t="str">
        <f>IF(OR('Regular 2'!$I72="",'Regular 2'!$I72="Not Approved",'Regular 2'!$H72="CAPPED OUT"),"","Regular 2")</f>
        <v/>
      </c>
      <c r="C68" s="53" t="str">
        <f>IF(OR('Regular 2'!$I72="",'Regular 2'!$I72="Not Approved",'Regular 2'!$B72="",'Regular 2'!$H72="CAPPED OUT"),"",'Regular 2'!$B72)</f>
        <v/>
      </c>
      <c r="D68" s="53" t="str">
        <f>IF(OR('Regular 2'!$I72="",'Regular 2'!$I72="Not Approved",'Regular 2'!$H72="CAPPED OUT"),"",'Regular 2'!$C72)</f>
        <v/>
      </c>
      <c r="E68" s="55" t="str">
        <f>IF(OR('Regular 2'!$I72="",'Regular 2'!$I72="Not Approved",'Regular 2'!$H72="CAPPED OUT"),"",'Regular 2'!$I72)</f>
        <v/>
      </c>
      <c r="F68" s="55" t="str">
        <f>IF(OR('Regular 2'!$I72="",'Regular 2'!$I72="Not Approved",'Regular 2'!$K72&lt;&gt;"Yes",'Regular 2'!$H72="CAPPED OUT"),"",'Regular 2'!$K72)</f>
        <v/>
      </c>
      <c r="G68" s="55" t="str">
        <f>IF(OR('Regular 2'!$I72="",'Regular 2'!$I72="Not Approved",'Regular 2'!$H72="CAPPED OUT"),"",'Regular 2'!$G72)</f>
        <v/>
      </c>
      <c r="H68" s="56" t="str">
        <f>IF(OR('Regular 2'!$I72="",'Regular 2'!$I72="Not Approved",'Regular 2'!$H72="CAPPED OUT"),"",'Regular 2'!$H72)</f>
        <v/>
      </c>
    </row>
    <row r="69" spans="1:8" x14ac:dyDescent="0.2">
      <c r="A69" s="61" t="str">
        <f>IF(OR('Regular 2'!$I73="",'Regular 2'!$I73="Not Approved",'Regular 2'!$H73="CAPPED OUT"),"",Cover!$C$5)</f>
        <v/>
      </c>
      <c r="B69" s="61" t="str">
        <f>IF(OR('Regular 2'!$I73="",'Regular 2'!$I73="Not Approved",'Regular 2'!$H73="CAPPED OUT"),"","Regular 2")</f>
        <v/>
      </c>
      <c r="C69" s="53" t="str">
        <f>IF(OR('Regular 2'!$I73="",'Regular 2'!$I73="Not Approved",'Regular 2'!$B73="",'Regular 2'!$H73="CAPPED OUT"),"",'Regular 2'!$B73)</f>
        <v/>
      </c>
      <c r="D69" s="53" t="str">
        <f>IF(OR('Regular 2'!$I73="",'Regular 2'!$I73="Not Approved",'Regular 2'!$H73="CAPPED OUT"),"",'Regular 2'!$C73)</f>
        <v/>
      </c>
      <c r="E69" s="55" t="str">
        <f>IF(OR('Regular 2'!$I73="",'Regular 2'!$I73="Not Approved",'Regular 2'!$H73="CAPPED OUT"),"",'Regular 2'!$I73)</f>
        <v/>
      </c>
      <c r="F69" s="55" t="str">
        <f>IF(OR('Regular 2'!$I73="",'Regular 2'!$I73="Not Approved",'Regular 2'!$K73&lt;&gt;"Yes",'Regular 2'!$H73="CAPPED OUT"),"",'Regular 2'!$K73)</f>
        <v/>
      </c>
      <c r="G69" s="55" t="str">
        <f>IF(OR('Regular 2'!$I73="",'Regular 2'!$I73="Not Approved",'Regular 2'!$H73="CAPPED OUT"),"",'Regular 2'!$G73)</f>
        <v/>
      </c>
      <c r="H69" s="56" t="str">
        <f>IF(OR('Regular 2'!$I73="",'Regular 2'!$I73="Not Approved",'Regular 2'!$H73="CAPPED OUT"),"",'Regular 2'!$H73)</f>
        <v/>
      </c>
    </row>
    <row r="70" spans="1:8" x14ac:dyDescent="0.2">
      <c r="A70" s="61" t="str">
        <f>IF(OR('Regular 2'!$I74="",'Regular 2'!$I74="Not Approved",'Regular 2'!$H74="CAPPED OUT"),"",Cover!$C$5)</f>
        <v/>
      </c>
      <c r="B70" s="61" t="str">
        <f>IF(OR('Regular 2'!$I74="",'Regular 2'!$I74="Not Approved",'Regular 2'!$H74="CAPPED OUT"),"","Regular 2")</f>
        <v/>
      </c>
      <c r="C70" s="53" t="str">
        <f>IF(OR('Regular 2'!$I74="",'Regular 2'!$I74="Not Approved",'Regular 2'!$B74="",'Regular 2'!$H74="CAPPED OUT"),"",'Regular 2'!$B74)</f>
        <v/>
      </c>
      <c r="D70" s="53" t="str">
        <f>IF(OR('Regular 2'!$I74="",'Regular 2'!$I74="Not Approved",'Regular 2'!$H74="CAPPED OUT"),"",'Regular 2'!$C74)</f>
        <v/>
      </c>
      <c r="E70" s="55" t="str">
        <f>IF(OR('Regular 2'!$I74="",'Regular 2'!$I74="Not Approved",'Regular 2'!$H74="CAPPED OUT"),"",'Regular 2'!$I74)</f>
        <v/>
      </c>
      <c r="F70" s="55" t="str">
        <f>IF(OR('Regular 2'!$I74="",'Regular 2'!$I74="Not Approved",'Regular 2'!$K74&lt;&gt;"Yes",'Regular 2'!$H74="CAPPED OUT"),"",'Regular 2'!$K74)</f>
        <v/>
      </c>
      <c r="G70" s="55" t="str">
        <f>IF(OR('Regular 2'!$I74="",'Regular 2'!$I74="Not Approved",'Regular 2'!$H74="CAPPED OUT"),"",'Regular 2'!$G74)</f>
        <v/>
      </c>
      <c r="H70" s="56" t="str">
        <f>IF(OR('Regular 2'!$I74="",'Regular 2'!$I74="Not Approved",'Regular 2'!$H74="CAPPED OUT"),"",'Regular 2'!$H74)</f>
        <v/>
      </c>
    </row>
    <row r="71" spans="1:8" x14ac:dyDescent="0.2">
      <c r="A71" s="61" t="str">
        <f>IF(OR('Regular 2'!$I75="",'Regular 2'!$I75="Not Approved",'Regular 2'!$H75="CAPPED OUT"),"",Cover!$C$5)</f>
        <v/>
      </c>
      <c r="B71" s="61" t="str">
        <f>IF(OR('Regular 2'!$I75="",'Regular 2'!$I75="Not Approved",'Regular 2'!$H75="CAPPED OUT"),"","Regular 2")</f>
        <v/>
      </c>
      <c r="C71" s="53" t="str">
        <f>IF(OR('Regular 2'!$I75="",'Regular 2'!$I75="Not Approved",'Regular 2'!$B75="",'Regular 2'!$H75="CAPPED OUT"),"",'Regular 2'!$B75)</f>
        <v/>
      </c>
      <c r="D71" s="53" t="str">
        <f>IF(OR('Regular 2'!$I75="",'Regular 2'!$I75="Not Approved",'Regular 2'!$H75="CAPPED OUT"),"",'Regular 2'!$C75)</f>
        <v/>
      </c>
      <c r="E71" s="55" t="str">
        <f>IF(OR('Regular 2'!$I75="",'Regular 2'!$I75="Not Approved",'Regular 2'!$H75="CAPPED OUT"),"",'Regular 2'!$I75)</f>
        <v/>
      </c>
      <c r="F71" s="55" t="str">
        <f>IF(OR('Regular 2'!$I75="",'Regular 2'!$I75="Not Approved",'Regular 2'!$K75&lt;&gt;"Yes",'Regular 2'!$H75="CAPPED OUT"),"",'Regular 2'!$K75)</f>
        <v/>
      </c>
      <c r="G71" s="55" t="str">
        <f>IF(OR('Regular 2'!$I75="",'Regular 2'!$I75="Not Approved",'Regular 2'!$H75="CAPPED OUT"),"",'Regular 2'!$G75)</f>
        <v/>
      </c>
      <c r="H71" s="56" t="str">
        <f>IF(OR('Regular 2'!$I75="",'Regular 2'!$I75="Not Approved",'Regular 2'!$H75="CAPPED OUT"),"",'Regular 2'!$H75)</f>
        <v/>
      </c>
    </row>
    <row r="72" spans="1:8" x14ac:dyDescent="0.2">
      <c r="A72" s="61" t="str">
        <f>IF(OR('Regular 2'!$I76="",'Regular 2'!$I76="Not Approved",'Regular 2'!$H76="CAPPED OUT"),"",Cover!$C$5)</f>
        <v/>
      </c>
      <c r="B72" s="61" t="str">
        <f>IF(OR('Regular 2'!$I76="",'Regular 2'!$I76="Not Approved",'Regular 2'!$H76="CAPPED OUT"),"","Regular 2")</f>
        <v/>
      </c>
      <c r="C72" s="53" t="str">
        <f>IF(OR('Regular 2'!$I76="",'Regular 2'!$I76="Not Approved",'Regular 2'!$B76="",'Regular 2'!$H76="CAPPED OUT"),"",'Regular 2'!$B76)</f>
        <v/>
      </c>
      <c r="D72" s="53" t="str">
        <f>IF(OR('Regular 2'!$I76="",'Regular 2'!$I76="Not Approved",'Regular 2'!$H76="CAPPED OUT"),"",'Regular 2'!$C76)</f>
        <v/>
      </c>
      <c r="E72" s="55" t="str">
        <f>IF(OR('Regular 2'!$I76="",'Regular 2'!$I76="Not Approved",'Regular 2'!$H76="CAPPED OUT"),"",'Regular 2'!$I76)</f>
        <v/>
      </c>
      <c r="F72" s="55" t="str">
        <f>IF(OR('Regular 2'!$I76="",'Regular 2'!$I76="Not Approved",'Regular 2'!$K76&lt;&gt;"Yes",'Regular 2'!$H76="CAPPED OUT"),"",'Regular 2'!$K76)</f>
        <v/>
      </c>
      <c r="G72" s="55" t="str">
        <f>IF(OR('Regular 2'!$I76="",'Regular 2'!$I76="Not Approved",'Regular 2'!$H76="CAPPED OUT"),"",'Regular 2'!$G76)</f>
        <v/>
      </c>
      <c r="H72" s="56" t="str">
        <f>IF(OR('Regular 2'!$I76="",'Regular 2'!$I76="Not Approved",'Regular 2'!$H76="CAPPED OUT"),"",'Regular 2'!$H76)</f>
        <v/>
      </c>
    </row>
    <row r="73" spans="1:8" x14ac:dyDescent="0.2">
      <c r="A73" s="61" t="str">
        <f>IF(OR('Regular 2'!$I77="",'Regular 2'!$I77="Not Approved",'Regular 2'!$H77="CAPPED OUT"),"",Cover!$C$5)</f>
        <v/>
      </c>
      <c r="B73" s="61" t="str">
        <f>IF(OR('Regular 2'!$I77="",'Regular 2'!$I77="Not Approved",'Regular 2'!$H77="CAPPED OUT"),"","Regular 2")</f>
        <v/>
      </c>
      <c r="C73" s="53" t="str">
        <f>IF(OR('Regular 2'!$I77="",'Regular 2'!$I77="Not Approved",'Regular 2'!$B77="",'Regular 2'!$H77="CAPPED OUT"),"",'Regular 2'!$B77)</f>
        <v/>
      </c>
      <c r="D73" s="53" t="str">
        <f>IF(OR('Regular 2'!$I77="",'Regular 2'!$I77="Not Approved",'Regular 2'!$H77="CAPPED OUT"),"",'Regular 2'!$C77)</f>
        <v/>
      </c>
      <c r="E73" s="55" t="str">
        <f>IF(OR('Regular 2'!$I77="",'Regular 2'!$I77="Not Approved",'Regular 2'!$H77="CAPPED OUT"),"",'Regular 2'!$I77)</f>
        <v/>
      </c>
      <c r="F73" s="55" t="str">
        <f>IF(OR('Regular 2'!$I77="",'Regular 2'!$I77="Not Approved",'Regular 2'!$K77&lt;&gt;"Yes",'Regular 2'!$H77="CAPPED OUT"),"",'Regular 2'!$K77)</f>
        <v/>
      </c>
      <c r="G73" s="55" t="str">
        <f>IF(OR('Regular 2'!$I77="",'Regular 2'!$I77="Not Approved",'Regular 2'!$H77="CAPPED OUT"),"",'Regular 2'!$G77)</f>
        <v/>
      </c>
      <c r="H73" s="56" t="str">
        <f>IF(OR('Regular 2'!$I77="",'Regular 2'!$I77="Not Approved",'Regular 2'!$H77="CAPPED OUT"),"",'Regular 2'!$H77)</f>
        <v/>
      </c>
    </row>
    <row r="74" spans="1:8" x14ac:dyDescent="0.2">
      <c r="A74" s="61" t="str">
        <f>IF(OR('Regular 2'!$I78="",'Regular 2'!$I78="Not Approved",'Regular 2'!$H78="CAPPED OUT"),"",Cover!$C$5)</f>
        <v/>
      </c>
      <c r="B74" s="61" t="str">
        <f>IF(OR('Regular 2'!$I78="",'Regular 2'!$I78="Not Approved",'Regular 2'!$H78="CAPPED OUT"),"","Regular 2")</f>
        <v/>
      </c>
      <c r="C74" s="53" t="str">
        <f>IF(OR('Regular 2'!$I78="",'Regular 2'!$I78="Not Approved",'Regular 2'!$B78="",'Regular 2'!$H78="CAPPED OUT"),"",'Regular 2'!$B78)</f>
        <v/>
      </c>
      <c r="D74" s="53" t="str">
        <f>IF(OR('Regular 2'!$I78="",'Regular 2'!$I78="Not Approved",'Regular 2'!$H78="CAPPED OUT"),"",'Regular 2'!$C78)</f>
        <v/>
      </c>
      <c r="E74" s="55" t="str">
        <f>IF(OR('Regular 2'!$I78="",'Regular 2'!$I78="Not Approved",'Regular 2'!$H78="CAPPED OUT"),"",'Regular 2'!$I78)</f>
        <v/>
      </c>
      <c r="F74" s="55" t="str">
        <f>IF(OR('Regular 2'!$I78="",'Regular 2'!$I78="Not Approved",'Regular 2'!$K78&lt;&gt;"Yes",'Regular 2'!$H78="CAPPED OUT"),"",'Regular 2'!$K78)</f>
        <v/>
      </c>
      <c r="G74" s="55" t="str">
        <f>IF(OR('Regular 2'!$I78="",'Regular 2'!$I78="Not Approved",'Regular 2'!$H78="CAPPED OUT"),"",'Regular 2'!$G78)</f>
        <v/>
      </c>
      <c r="H74" s="56" t="str">
        <f>IF(OR('Regular 2'!$I78="",'Regular 2'!$I78="Not Approved",'Regular 2'!$H78="CAPPED OUT"),"",'Regular 2'!$H78)</f>
        <v/>
      </c>
    </row>
    <row r="75" spans="1:8" x14ac:dyDescent="0.2">
      <c r="A75" s="61" t="str">
        <f>IF(OR('Regular 2'!$I79="",'Regular 2'!$I79="Not Approved",'Regular 2'!$H79="CAPPED OUT"),"",Cover!$C$5)</f>
        <v/>
      </c>
      <c r="B75" s="61" t="str">
        <f>IF(OR('Regular 2'!$I79="",'Regular 2'!$I79="Not Approved",'Regular 2'!$H79="CAPPED OUT"),"","Regular 2")</f>
        <v/>
      </c>
      <c r="C75" s="53" t="str">
        <f>IF(OR('Regular 2'!$I79="",'Regular 2'!$I79="Not Approved",'Regular 2'!$B79="",'Regular 2'!$H79="CAPPED OUT"),"",'Regular 2'!$B79)</f>
        <v/>
      </c>
      <c r="D75" s="53" t="str">
        <f>IF(OR('Regular 2'!$I79="",'Regular 2'!$I79="Not Approved",'Regular 2'!$H79="CAPPED OUT"),"",'Regular 2'!$C79)</f>
        <v/>
      </c>
      <c r="E75" s="55" t="str">
        <f>IF(OR('Regular 2'!$I79="",'Regular 2'!$I79="Not Approved",'Regular 2'!$H79="CAPPED OUT"),"",'Regular 2'!$I79)</f>
        <v/>
      </c>
      <c r="F75" s="55" t="str">
        <f>IF(OR('Regular 2'!$I79="",'Regular 2'!$I79="Not Approved",'Regular 2'!$K79&lt;&gt;"Yes",'Regular 2'!$H79="CAPPED OUT"),"",'Regular 2'!$K79)</f>
        <v/>
      </c>
      <c r="G75" s="55" t="str">
        <f>IF(OR('Regular 2'!$I79="",'Regular 2'!$I79="Not Approved",'Regular 2'!$H79="CAPPED OUT"),"",'Regular 2'!$G79)</f>
        <v/>
      </c>
      <c r="H75" s="56" t="str">
        <f>IF(OR('Regular 2'!$I79="",'Regular 2'!$I79="Not Approved",'Regular 2'!$H79="CAPPED OUT"),"",'Regular 2'!$H79)</f>
        <v/>
      </c>
    </row>
    <row r="76" spans="1:8" x14ac:dyDescent="0.2">
      <c r="A76" s="61" t="str">
        <f>IF(OR('Regular 2'!$I80="",'Regular 2'!$I80="Not Approved",'Regular 2'!$H80="CAPPED OUT"),"",Cover!$C$5)</f>
        <v/>
      </c>
      <c r="B76" s="61" t="str">
        <f>IF(OR('Regular 2'!$I80="",'Regular 2'!$I80="Not Approved",'Regular 2'!$H80="CAPPED OUT"),"","Regular 2")</f>
        <v/>
      </c>
      <c r="C76" s="53" t="str">
        <f>IF(OR('Regular 2'!$I80="",'Regular 2'!$I80="Not Approved",'Regular 2'!$B80="",'Regular 2'!$H80="CAPPED OUT"),"",'Regular 2'!$B80)</f>
        <v/>
      </c>
      <c r="D76" s="53" t="str">
        <f>IF(OR('Regular 2'!$I80="",'Regular 2'!$I80="Not Approved",'Regular 2'!$H80="CAPPED OUT"),"",'Regular 2'!$C80)</f>
        <v/>
      </c>
      <c r="E76" s="55" t="str">
        <f>IF(OR('Regular 2'!$I80="",'Regular 2'!$I80="Not Approved",'Regular 2'!$H80="CAPPED OUT"),"",'Regular 2'!$I80)</f>
        <v/>
      </c>
      <c r="F76" s="55" t="str">
        <f>IF(OR('Regular 2'!$I80="",'Regular 2'!$I80="Not Approved",'Regular 2'!$K80&lt;&gt;"Yes",'Regular 2'!$H80="CAPPED OUT"),"",'Regular 2'!$K80)</f>
        <v/>
      </c>
      <c r="G76" s="55" t="str">
        <f>IF(OR('Regular 2'!$I80="",'Regular 2'!$I80="Not Approved",'Regular 2'!$H80="CAPPED OUT"),"",'Regular 2'!$G80)</f>
        <v/>
      </c>
      <c r="H76" s="56" t="str">
        <f>IF(OR('Regular 2'!$I80="",'Regular 2'!$I80="Not Approved",'Regular 2'!$H80="CAPPED OUT"),"",'Regular 2'!$H80)</f>
        <v/>
      </c>
    </row>
    <row r="77" spans="1:8" x14ac:dyDescent="0.2">
      <c r="A77" s="61" t="str">
        <f>IF(OR('Regular 2'!$I81="",'Regular 2'!$I81="Not Approved",'Regular 2'!$H81="CAPPED OUT"),"",Cover!$C$5)</f>
        <v/>
      </c>
      <c r="B77" s="61" t="str">
        <f>IF(OR('Regular 2'!$I81="",'Regular 2'!$I81="Not Approved",'Regular 2'!$H81="CAPPED OUT"),"","Regular 2")</f>
        <v/>
      </c>
      <c r="C77" s="53" t="str">
        <f>IF(OR('Regular 2'!$I81="",'Regular 2'!$I81="Not Approved",'Regular 2'!$B81="",'Regular 2'!$H81="CAPPED OUT"),"",'Regular 2'!$B81)</f>
        <v/>
      </c>
      <c r="D77" s="53" t="str">
        <f>IF(OR('Regular 2'!$I81="",'Regular 2'!$I81="Not Approved",'Regular 2'!$H81="CAPPED OUT"),"",'Regular 2'!$C81)</f>
        <v/>
      </c>
      <c r="E77" s="55" t="str">
        <f>IF(OR('Regular 2'!$I81="",'Regular 2'!$I81="Not Approved",'Regular 2'!$H81="CAPPED OUT"),"",'Regular 2'!$I81)</f>
        <v/>
      </c>
      <c r="F77" s="55" t="str">
        <f>IF(OR('Regular 2'!$I81="",'Regular 2'!$I81="Not Approved",'Regular 2'!$K81&lt;&gt;"Yes",'Regular 2'!$H81="CAPPED OUT"),"",'Regular 2'!$K81)</f>
        <v/>
      </c>
      <c r="G77" s="55" t="str">
        <f>IF(OR('Regular 2'!$I81="",'Regular 2'!$I81="Not Approved",'Regular 2'!$H81="CAPPED OUT"),"",'Regular 2'!$G81)</f>
        <v/>
      </c>
      <c r="H77" s="56" t="str">
        <f>IF(OR('Regular 2'!$I81="",'Regular 2'!$I81="Not Approved",'Regular 2'!$H81="CAPPED OUT"),"",'Regular 2'!$H81)</f>
        <v/>
      </c>
    </row>
    <row r="78" spans="1:8" x14ac:dyDescent="0.2">
      <c r="A78" s="61" t="str">
        <f>IF(OR('Regular 2'!$I82="",'Regular 2'!$I82="Not Approved",'Regular 2'!$H82="CAPPED OUT"),"",Cover!$C$5)</f>
        <v/>
      </c>
      <c r="B78" s="61" t="str">
        <f>IF(OR('Regular 2'!$I82="",'Regular 2'!$I82="Not Approved",'Regular 2'!$H82="CAPPED OUT"),"","Regular 2")</f>
        <v/>
      </c>
      <c r="C78" s="53" t="str">
        <f>IF(OR('Regular 2'!$I82="",'Regular 2'!$I82="Not Approved",'Regular 2'!$B82="",'Regular 2'!$H82="CAPPED OUT"),"",'Regular 2'!$B82)</f>
        <v/>
      </c>
      <c r="D78" s="53" t="str">
        <f>IF(OR('Regular 2'!$I82="",'Regular 2'!$I82="Not Approved",'Regular 2'!$H82="CAPPED OUT"),"",'Regular 2'!$C82)</f>
        <v/>
      </c>
      <c r="E78" s="55" t="str">
        <f>IF(OR('Regular 2'!$I82="",'Regular 2'!$I82="Not Approved",'Regular 2'!$H82="CAPPED OUT"),"",'Regular 2'!$I82)</f>
        <v/>
      </c>
      <c r="F78" s="55" t="str">
        <f>IF(OR('Regular 2'!$I82="",'Regular 2'!$I82="Not Approved",'Regular 2'!$K82&lt;&gt;"Yes",'Regular 2'!$H82="CAPPED OUT"),"",'Regular 2'!$K82)</f>
        <v/>
      </c>
      <c r="G78" s="55" t="str">
        <f>IF(OR('Regular 2'!$I82="",'Regular 2'!$I82="Not Approved",'Regular 2'!$H82="CAPPED OUT"),"",'Regular 2'!$G82)</f>
        <v/>
      </c>
      <c r="H78" s="56" t="str">
        <f>IF(OR('Regular 2'!$I82="",'Regular 2'!$I82="Not Approved",'Regular 2'!$H82="CAPPED OUT"),"",'Regular 2'!$H82)</f>
        <v/>
      </c>
    </row>
    <row r="79" spans="1:8" x14ac:dyDescent="0.2">
      <c r="A79" s="61" t="str">
        <f>IF(OR('Regular 2'!$I83="",'Regular 2'!$I83="Not Approved",'Regular 2'!$H83="CAPPED OUT"),"",Cover!$C$5)</f>
        <v/>
      </c>
      <c r="B79" s="61" t="str">
        <f>IF(OR('Regular 2'!$I83="",'Regular 2'!$I83="Not Approved",'Regular 2'!$H83="CAPPED OUT"),"","Regular 2")</f>
        <v/>
      </c>
      <c r="C79" s="53" t="str">
        <f>IF(OR('Regular 2'!$I83="",'Regular 2'!$I83="Not Approved",'Regular 2'!$B83="",'Regular 2'!$H83="CAPPED OUT"),"",'Regular 2'!$B83)</f>
        <v/>
      </c>
      <c r="D79" s="53" t="str">
        <f>IF(OR('Regular 2'!$I83="",'Regular 2'!$I83="Not Approved",'Regular 2'!$H83="CAPPED OUT"),"",'Regular 2'!$C83)</f>
        <v/>
      </c>
      <c r="E79" s="55" t="str">
        <f>IF(OR('Regular 2'!$I83="",'Regular 2'!$I83="Not Approved",'Regular 2'!$H83="CAPPED OUT"),"",'Regular 2'!$I83)</f>
        <v/>
      </c>
      <c r="F79" s="55" t="str">
        <f>IF(OR('Regular 2'!$I83="",'Regular 2'!$I83="Not Approved",'Regular 2'!$K83&lt;&gt;"Yes",'Regular 2'!$H83="CAPPED OUT"),"",'Regular 2'!$K83)</f>
        <v/>
      </c>
      <c r="G79" s="55" t="str">
        <f>IF(OR('Regular 2'!$I83="",'Regular 2'!$I83="Not Approved",'Regular 2'!$H83="CAPPED OUT"),"",'Regular 2'!$G83)</f>
        <v/>
      </c>
      <c r="H79" s="56" t="str">
        <f>IF(OR('Regular 2'!$I83="",'Regular 2'!$I83="Not Approved",'Regular 2'!$H83="CAPPED OUT"),"",'Regular 2'!$H83)</f>
        <v/>
      </c>
    </row>
    <row r="80" spans="1:8" x14ac:dyDescent="0.2">
      <c r="A80" s="61" t="str">
        <f>IF(OR('Regular 2'!$I84="",'Regular 2'!$I84="Not Approved",'Regular 2'!$H84="CAPPED OUT"),"",Cover!$C$5)</f>
        <v/>
      </c>
      <c r="B80" s="61" t="str">
        <f>IF(OR('Regular 2'!$I84="",'Regular 2'!$I84="Not Approved",'Regular 2'!$H84="CAPPED OUT"),"","Regular 2")</f>
        <v/>
      </c>
      <c r="C80" s="53" t="str">
        <f>IF(OR('Regular 2'!$I84="",'Regular 2'!$I84="Not Approved",'Regular 2'!$B84="",'Regular 2'!$H84="CAPPED OUT"),"",'Regular 2'!$B84)</f>
        <v/>
      </c>
      <c r="D80" s="53" t="str">
        <f>IF(OR('Regular 2'!$I84="",'Regular 2'!$I84="Not Approved",'Regular 2'!$H84="CAPPED OUT"),"",'Regular 2'!$C84)</f>
        <v/>
      </c>
      <c r="E80" s="55" t="str">
        <f>IF(OR('Regular 2'!$I84="",'Regular 2'!$I84="Not Approved",'Regular 2'!$H84="CAPPED OUT"),"",'Regular 2'!$I84)</f>
        <v/>
      </c>
      <c r="F80" s="55" t="str">
        <f>IF(OR('Regular 2'!$I84="",'Regular 2'!$I84="Not Approved",'Regular 2'!$K84&lt;&gt;"Yes",'Regular 2'!$H84="CAPPED OUT"),"",'Regular 2'!$K84)</f>
        <v/>
      </c>
      <c r="G80" s="55" t="str">
        <f>IF(OR('Regular 2'!$I84="",'Regular 2'!$I84="Not Approved",'Regular 2'!$H84="CAPPED OUT"),"",'Regular 2'!$G84)</f>
        <v/>
      </c>
      <c r="H80" s="56" t="str">
        <f>IF(OR('Regular 2'!$I84="",'Regular 2'!$I84="Not Approved",'Regular 2'!$H84="CAPPED OUT"),"",'Regular 2'!$H84)</f>
        <v/>
      </c>
    </row>
    <row r="81" spans="1:8" x14ac:dyDescent="0.2">
      <c r="A81" s="61" t="str">
        <f>IF(OR('Regular 2'!$I85="",'Regular 2'!$I85="Not Approved",'Regular 2'!$H85="CAPPED OUT"),"",Cover!$C$5)</f>
        <v/>
      </c>
      <c r="B81" s="61" t="str">
        <f>IF(OR('Regular 2'!$I85="",'Regular 2'!$I85="Not Approved",'Regular 2'!$H85="CAPPED OUT"),"","Regular 2")</f>
        <v/>
      </c>
      <c r="C81" s="53" t="str">
        <f>IF(OR('Regular 2'!$I85="",'Regular 2'!$I85="Not Approved",'Regular 2'!$B85="",'Regular 2'!$H85="CAPPED OUT"),"",'Regular 2'!$B85)</f>
        <v/>
      </c>
      <c r="D81" s="53" t="str">
        <f>IF(OR('Regular 2'!$I85="",'Regular 2'!$I85="Not Approved",'Regular 2'!$H85="CAPPED OUT"),"",'Regular 2'!$C85)</f>
        <v/>
      </c>
      <c r="E81" s="55" t="str">
        <f>IF(OR('Regular 2'!$I85="",'Regular 2'!$I85="Not Approved",'Regular 2'!$H85="CAPPED OUT"),"",'Regular 2'!$I85)</f>
        <v/>
      </c>
      <c r="F81" s="55" t="str">
        <f>IF(OR('Regular 2'!$I85="",'Regular 2'!$I85="Not Approved",'Regular 2'!$K85&lt;&gt;"Yes",'Regular 2'!$H85="CAPPED OUT"),"",'Regular 2'!$K85)</f>
        <v/>
      </c>
      <c r="G81" s="55" t="str">
        <f>IF(OR('Regular 2'!$I85="",'Regular 2'!$I85="Not Approved",'Regular 2'!$H85="CAPPED OUT"),"",'Regular 2'!$G85)</f>
        <v/>
      </c>
      <c r="H81" s="56" t="str">
        <f>IF(OR('Regular 2'!$I85="",'Regular 2'!$I85="Not Approved",'Regular 2'!$H85="CAPPED OUT"),"",'Regular 2'!$H85)</f>
        <v/>
      </c>
    </row>
    <row r="82" spans="1:8" x14ac:dyDescent="0.2">
      <c r="A82" s="61" t="str">
        <f>IF(OR('Regular 2'!$I86="",'Regular 2'!$I86="Not Approved",'Regular 2'!$H86="CAPPED OUT"),"",Cover!$C$5)</f>
        <v/>
      </c>
      <c r="B82" s="61" t="str">
        <f>IF(OR('Regular 2'!$I86="",'Regular 2'!$I86="Not Approved",'Regular 2'!$H86="CAPPED OUT"),"","Regular 2")</f>
        <v/>
      </c>
      <c r="C82" s="53" t="str">
        <f>IF(OR('Regular 2'!$I86="",'Regular 2'!$I86="Not Approved",'Regular 2'!$B86="",'Regular 2'!$H86="CAPPED OUT"),"",'Regular 2'!$B86)</f>
        <v/>
      </c>
      <c r="D82" s="53" t="str">
        <f>IF(OR('Regular 2'!$I86="",'Regular 2'!$I86="Not Approved",'Regular 2'!$H86="CAPPED OUT"),"",'Regular 2'!$C86)</f>
        <v/>
      </c>
      <c r="E82" s="55" t="str">
        <f>IF(OR('Regular 2'!$I86="",'Regular 2'!$I86="Not Approved",'Regular 2'!$H86="CAPPED OUT"),"",'Regular 2'!$I86)</f>
        <v/>
      </c>
      <c r="F82" s="55" t="str">
        <f>IF(OR('Regular 2'!$I86="",'Regular 2'!$I86="Not Approved",'Regular 2'!$K86&lt;&gt;"Yes",'Regular 2'!$H86="CAPPED OUT"),"",'Regular 2'!$K86)</f>
        <v/>
      </c>
      <c r="G82" s="55" t="str">
        <f>IF(OR('Regular 2'!$I86="",'Regular 2'!$I86="Not Approved",'Regular 2'!$H86="CAPPED OUT"),"",'Regular 2'!$G86)</f>
        <v/>
      </c>
      <c r="H82" s="56" t="str">
        <f>IF(OR('Regular 2'!$I86="",'Regular 2'!$I86="Not Approved",'Regular 2'!$H86="CAPPED OUT"),"",'Regular 2'!$H86)</f>
        <v/>
      </c>
    </row>
    <row r="83" spans="1:8" x14ac:dyDescent="0.2">
      <c r="A83" s="61" t="str">
        <f>IF(OR('Regular 2'!$I87="",'Regular 2'!$I87="Not Approved",'Regular 2'!$H87="CAPPED OUT"),"",Cover!$C$5)</f>
        <v/>
      </c>
      <c r="B83" s="61" t="str">
        <f>IF(OR('Regular 2'!$I87="",'Regular 2'!$I87="Not Approved",'Regular 2'!$H87="CAPPED OUT"),"","Regular 2")</f>
        <v/>
      </c>
      <c r="C83" s="53" t="str">
        <f>IF(OR('Regular 2'!$I87="",'Regular 2'!$I87="Not Approved",'Regular 2'!$B87="",'Regular 2'!$H87="CAPPED OUT"),"",'Regular 2'!$B87)</f>
        <v/>
      </c>
      <c r="D83" s="53" t="str">
        <f>IF(OR('Regular 2'!$I87="",'Regular 2'!$I87="Not Approved",'Regular 2'!$H87="CAPPED OUT"),"",'Regular 2'!$C87)</f>
        <v/>
      </c>
      <c r="E83" s="55" t="str">
        <f>IF(OR('Regular 2'!$I87="",'Regular 2'!$I87="Not Approved",'Regular 2'!$H87="CAPPED OUT"),"",'Regular 2'!$I87)</f>
        <v/>
      </c>
      <c r="F83" s="55" t="str">
        <f>IF(OR('Regular 2'!$I87="",'Regular 2'!$I87="Not Approved",'Regular 2'!$K87&lt;&gt;"Yes",'Regular 2'!$H87="CAPPED OUT"),"",'Regular 2'!$K87)</f>
        <v/>
      </c>
      <c r="G83" s="55" t="str">
        <f>IF(OR('Regular 2'!$I87="",'Regular 2'!$I87="Not Approved",'Regular 2'!$H87="CAPPED OUT"),"",'Regular 2'!$G87)</f>
        <v/>
      </c>
      <c r="H83" s="56" t="str">
        <f>IF(OR('Regular 2'!$I87="",'Regular 2'!$I87="Not Approved",'Regular 2'!$H87="CAPPED OUT"),"",'Regular 2'!$H87)</f>
        <v/>
      </c>
    </row>
    <row r="84" spans="1:8" x14ac:dyDescent="0.2">
      <c r="A84" s="61" t="str">
        <f>IF(OR('Regular 2'!$I88="",'Regular 2'!$I88="Not Approved",'Regular 2'!$H88="CAPPED OUT"),"",Cover!$C$5)</f>
        <v/>
      </c>
      <c r="B84" s="61" t="str">
        <f>IF(OR('Regular 2'!$I88="",'Regular 2'!$I88="Not Approved",'Regular 2'!$H88="CAPPED OUT"),"","Regular 2")</f>
        <v/>
      </c>
      <c r="C84" s="53" t="str">
        <f>IF(OR('Regular 2'!$I88="",'Regular 2'!$I88="Not Approved",'Regular 2'!$B88="",'Regular 2'!$H88="CAPPED OUT"),"",'Regular 2'!$B88)</f>
        <v/>
      </c>
      <c r="D84" s="53" t="str">
        <f>IF(OR('Regular 2'!$I88="",'Regular 2'!$I88="Not Approved",'Regular 2'!$H88="CAPPED OUT"),"",'Regular 2'!$C88)</f>
        <v/>
      </c>
      <c r="E84" s="55" t="str">
        <f>IF(OR('Regular 2'!$I88="",'Regular 2'!$I88="Not Approved",'Regular 2'!$H88="CAPPED OUT"),"",'Regular 2'!$I88)</f>
        <v/>
      </c>
      <c r="F84" s="55" t="str">
        <f>IF(OR('Regular 2'!$I88="",'Regular 2'!$I88="Not Approved",'Regular 2'!$K88&lt;&gt;"Yes",'Regular 2'!$H88="CAPPED OUT"),"",'Regular 2'!$K88)</f>
        <v/>
      </c>
      <c r="G84" s="55" t="str">
        <f>IF(OR('Regular 2'!$I88="",'Regular 2'!$I88="Not Approved",'Regular 2'!$H88="CAPPED OUT"),"",'Regular 2'!$G88)</f>
        <v/>
      </c>
      <c r="H84" s="56" t="str">
        <f>IF(OR('Regular 2'!$I88="",'Regular 2'!$I88="Not Approved",'Regular 2'!$H88="CAPPED OUT"),"",'Regular 2'!$H88)</f>
        <v/>
      </c>
    </row>
    <row r="85" spans="1:8" x14ac:dyDescent="0.2">
      <c r="A85" s="61" t="str">
        <f>IF(OR('Regular 2'!$I89="",'Regular 2'!$I89="Not Approved",'Regular 2'!$H89="CAPPED OUT"),"",Cover!$C$5)</f>
        <v/>
      </c>
      <c r="B85" s="61" t="str">
        <f>IF(OR('Regular 2'!$I89="",'Regular 2'!$I89="Not Approved",'Regular 2'!$H89="CAPPED OUT"),"","Regular 2")</f>
        <v/>
      </c>
      <c r="C85" s="53" t="str">
        <f>IF(OR('Regular 2'!$I89="",'Regular 2'!$I89="Not Approved",'Regular 2'!$B89="",'Regular 2'!$H89="CAPPED OUT"),"",'Regular 2'!$B89)</f>
        <v/>
      </c>
      <c r="D85" s="53" t="str">
        <f>IF(OR('Regular 2'!$I89="",'Regular 2'!$I89="Not Approved",'Regular 2'!$H89="CAPPED OUT"),"",'Regular 2'!$C89)</f>
        <v/>
      </c>
      <c r="E85" s="55" t="str">
        <f>IF(OR('Regular 2'!$I89="",'Regular 2'!$I89="Not Approved",'Regular 2'!$H89="CAPPED OUT"),"",'Regular 2'!$I89)</f>
        <v/>
      </c>
      <c r="F85" s="55" t="str">
        <f>IF(OR('Regular 2'!$I89="",'Regular 2'!$I89="Not Approved",'Regular 2'!$K89&lt;&gt;"Yes",'Regular 2'!$H89="CAPPED OUT"),"",'Regular 2'!$K89)</f>
        <v/>
      </c>
      <c r="G85" s="55" t="str">
        <f>IF(OR('Regular 2'!$I89="",'Regular 2'!$I89="Not Approved",'Regular 2'!$H89="CAPPED OUT"),"",'Regular 2'!$G89)</f>
        <v/>
      </c>
      <c r="H85" s="56" t="str">
        <f>IF(OR('Regular 2'!$I89="",'Regular 2'!$I89="Not Approved",'Regular 2'!$H89="CAPPED OUT"),"",'Regular 2'!$H89)</f>
        <v/>
      </c>
    </row>
    <row r="86" spans="1:8" x14ac:dyDescent="0.2">
      <c r="A86" s="61" t="str">
        <f>IF(OR('Regular 2'!$I90="",'Regular 2'!$I90="Not Approved",'Regular 2'!$H90="CAPPED OUT"),"",Cover!$C$5)</f>
        <v/>
      </c>
      <c r="B86" s="61" t="str">
        <f>IF(OR('Regular 2'!$I90="",'Regular 2'!$I90="Not Approved",'Regular 2'!$H90="CAPPED OUT"),"","Regular 2")</f>
        <v/>
      </c>
      <c r="C86" s="53" t="str">
        <f>IF(OR('Regular 2'!$I90="",'Regular 2'!$I90="Not Approved",'Regular 2'!$B90="",'Regular 2'!$H90="CAPPED OUT"),"",'Regular 2'!$B90)</f>
        <v/>
      </c>
      <c r="D86" s="53" t="str">
        <f>IF(OR('Regular 2'!$I90="",'Regular 2'!$I90="Not Approved",'Regular 2'!$H90="CAPPED OUT"),"",'Regular 2'!$C90)</f>
        <v/>
      </c>
      <c r="E86" s="55" t="str">
        <f>IF(OR('Regular 2'!$I90="",'Regular 2'!$I90="Not Approved",'Regular 2'!$H90="CAPPED OUT"),"",'Regular 2'!$I90)</f>
        <v/>
      </c>
      <c r="F86" s="55" t="str">
        <f>IF(OR('Regular 2'!$I90="",'Regular 2'!$I90="Not Approved",'Regular 2'!$K90&lt;&gt;"Yes",'Regular 2'!$H90="CAPPED OUT"),"",'Regular 2'!$K90)</f>
        <v/>
      </c>
      <c r="G86" s="55" t="str">
        <f>IF(OR('Regular 2'!$I90="",'Regular 2'!$I90="Not Approved",'Regular 2'!$H90="CAPPED OUT"),"",'Regular 2'!$G90)</f>
        <v/>
      </c>
      <c r="H86" s="56" t="str">
        <f>IF(OR('Regular 2'!$I90="",'Regular 2'!$I90="Not Approved",'Regular 2'!$H90="CAPPED OUT"),"",'Regular 2'!$H90)</f>
        <v/>
      </c>
    </row>
    <row r="87" spans="1:8" x14ac:dyDescent="0.2">
      <c r="A87" s="61" t="str">
        <f>IF(OR('Regular 2'!$I91="",'Regular 2'!$I91="Not Approved",'Regular 2'!$H91="CAPPED OUT"),"",Cover!$C$5)</f>
        <v/>
      </c>
      <c r="B87" s="61" t="str">
        <f>IF(OR('Regular 2'!$I91="",'Regular 2'!$I91="Not Approved",'Regular 2'!$H91="CAPPED OUT"),"","Regular 2")</f>
        <v/>
      </c>
      <c r="C87" s="53" t="str">
        <f>IF(OR('Regular 2'!$I91="",'Regular 2'!$I91="Not Approved",'Regular 2'!$B91="",'Regular 2'!$H91="CAPPED OUT"),"",'Regular 2'!$B91)</f>
        <v/>
      </c>
      <c r="D87" s="53" t="str">
        <f>IF(OR('Regular 2'!$I91="",'Regular 2'!$I91="Not Approved",'Regular 2'!$H91="CAPPED OUT"),"",'Regular 2'!$C91)</f>
        <v/>
      </c>
      <c r="E87" s="55" t="str">
        <f>IF(OR('Regular 2'!$I91="",'Regular 2'!$I91="Not Approved",'Regular 2'!$H91="CAPPED OUT"),"",'Regular 2'!$I91)</f>
        <v/>
      </c>
      <c r="F87" s="55" t="str">
        <f>IF(OR('Regular 2'!$I91="",'Regular 2'!$I91="Not Approved",'Regular 2'!$K91&lt;&gt;"Yes",'Regular 2'!$H91="CAPPED OUT"),"",'Regular 2'!$K91)</f>
        <v/>
      </c>
      <c r="G87" s="55" t="str">
        <f>IF(OR('Regular 2'!$I91="",'Regular 2'!$I91="Not Approved",'Regular 2'!$H91="CAPPED OUT"),"",'Regular 2'!$G91)</f>
        <v/>
      </c>
      <c r="H87" s="56" t="str">
        <f>IF(OR('Regular 2'!$I91="",'Regular 2'!$I91="Not Approved",'Regular 2'!$H91="CAPPED OUT"),"",'Regular 2'!$H91)</f>
        <v/>
      </c>
    </row>
    <row r="88" spans="1:8" x14ac:dyDescent="0.2">
      <c r="A88" s="61" t="str">
        <f>IF(OR('Regular 2'!$I92="",'Regular 2'!$I92="Not Approved",'Regular 2'!$H92="CAPPED OUT"),"",Cover!$C$5)</f>
        <v/>
      </c>
      <c r="B88" s="61" t="str">
        <f>IF(OR('Regular 2'!$I92="",'Regular 2'!$I92="Not Approved",'Regular 2'!$H92="CAPPED OUT"),"","Regular 2")</f>
        <v/>
      </c>
      <c r="C88" s="53" t="str">
        <f>IF(OR('Regular 2'!$I92="",'Regular 2'!$I92="Not Approved",'Regular 2'!$B92="",'Regular 2'!$H92="CAPPED OUT"),"",'Regular 2'!$B92)</f>
        <v/>
      </c>
      <c r="D88" s="53" t="str">
        <f>IF(OR('Regular 2'!$I92="",'Regular 2'!$I92="Not Approved",'Regular 2'!$H92="CAPPED OUT"),"",'Regular 2'!$C92)</f>
        <v/>
      </c>
      <c r="E88" s="55" t="str">
        <f>IF(OR('Regular 2'!$I92="",'Regular 2'!$I92="Not Approved",'Regular 2'!$H92="CAPPED OUT"),"",'Regular 2'!$I92)</f>
        <v/>
      </c>
      <c r="F88" s="55" t="str">
        <f>IF(OR('Regular 2'!$I92="",'Regular 2'!$I92="Not Approved",'Regular 2'!$K92&lt;&gt;"Yes",'Regular 2'!$H92="CAPPED OUT"),"",'Regular 2'!$K92)</f>
        <v/>
      </c>
      <c r="G88" s="55" t="str">
        <f>IF(OR('Regular 2'!$I92="",'Regular 2'!$I92="Not Approved",'Regular 2'!$H92="CAPPED OUT"),"",'Regular 2'!$G92)</f>
        <v/>
      </c>
      <c r="H88" s="56" t="str">
        <f>IF(OR('Regular 2'!$I92="",'Regular 2'!$I92="Not Approved",'Regular 2'!$H92="CAPPED OUT"),"",'Regular 2'!$H92)</f>
        <v/>
      </c>
    </row>
    <row r="89" spans="1:8" x14ac:dyDescent="0.2">
      <c r="A89" s="61" t="str">
        <f>IF(OR('Regular 2'!$I93="",'Regular 2'!$I93="Not Approved",'Regular 2'!$H93="CAPPED OUT"),"",Cover!$C$5)</f>
        <v/>
      </c>
      <c r="B89" s="61" t="str">
        <f>IF(OR('Regular 2'!$I93="",'Regular 2'!$I93="Not Approved",'Regular 2'!$H93="CAPPED OUT"),"","Regular 2")</f>
        <v/>
      </c>
      <c r="C89" s="53" t="str">
        <f>IF(OR('Regular 2'!$I93="",'Regular 2'!$I93="Not Approved",'Regular 2'!$B93="",'Regular 2'!$H93="CAPPED OUT"),"",'Regular 2'!$B93)</f>
        <v/>
      </c>
      <c r="D89" s="53" t="str">
        <f>IF(OR('Regular 2'!$I93="",'Regular 2'!$I93="Not Approved",'Regular 2'!$H93="CAPPED OUT"),"",'Regular 2'!$C93)</f>
        <v/>
      </c>
      <c r="E89" s="55" t="str">
        <f>IF(OR('Regular 2'!$I93="",'Regular 2'!$I93="Not Approved",'Regular 2'!$H93="CAPPED OUT"),"",'Regular 2'!$I93)</f>
        <v/>
      </c>
      <c r="F89" s="55" t="str">
        <f>IF(OR('Regular 2'!$I93="",'Regular 2'!$I93="Not Approved",'Regular 2'!$K93&lt;&gt;"Yes",'Regular 2'!$H93="CAPPED OUT"),"",'Regular 2'!$K93)</f>
        <v/>
      </c>
      <c r="G89" s="55" t="str">
        <f>IF(OR('Regular 2'!$I93="",'Regular 2'!$I93="Not Approved",'Regular 2'!$H93="CAPPED OUT"),"",'Regular 2'!$G93)</f>
        <v/>
      </c>
      <c r="H89" s="56" t="str">
        <f>IF(OR('Regular 2'!$I93="",'Regular 2'!$I93="Not Approved",'Regular 2'!$H93="CAPPED OUT"),"",'Regular 2'!$H93)</f>
        <v/>
      </c>
    </row>
    <row r="90" spans="1:8" x14ac:dyDescent="0.2">
      <c r="A90" s="61" t="str">
        <f>IF(OR('Regular 2'!$I94="",'Regular 2'!$I94="Not Approved",'Regular 2'!$H94="CAPPED OUT"),"",Cover!$C$5)</f>
        <v/>
      </c>
      <c r="B90" s="61" t="str">
        <f>IF(OR('Regular 2'!$I94="",'Regular 2'!$I94="Not Approved",'Regular 2'!$H94="CAPPED OUT"),"","Regular 2")</f>
        <v/>
      </c>
      <c r="C90" s="53" t="str">
        <f>IF(OR('Regular 2'!$I94="",'Regular 2'!$I94="Not Approved",'Regular 2'!$B94="",'Regular 2'!$H94="CAPPED OUT"),"",'Regular 2'!$B94)</f>
        <v/>
      </c>
      <c r="D90" s="53" t="str">
        <f>IF(OR('Regular 2'!$I94="",'Regular 2'!$I94="Not Approved",'Regular 2'!$H94="CAPPED OUT"),"",'Regular 2'!$C94)</f>
        <v/>
      </c>
      <c r="E90" s="55" t="str">
        <f>IF(OR('Regular 2'!$I94="",'Regular 2'!$I94="Not Approved",'Regular 2'!$H94="CAPPED OUT"),"",'Regular 2'!$I94)</f>
        <v/>
      </c>
      <c r="F90" s="55" t="str">
        <f>IF(OR('Regular 2'!$I94="",'Regular 2'!$I94="Not Approved",'Regular 2'!$K94&lt;&gt;"Yes",'Regular 2'!$H94="CAPPED OUT"),"",'Regular 2'!$K94)</f>
        <v/>
      </c>
      <c r="G90" s="55" t="str">
        <f>IF(OR('Regular 2'!$I94="",'Regular 2'!$I94="Not Approved",'Regular 2'!$H94="CAPPED OUT"),"",'Regular 2'!$G94)</f>
        <v/>
      </c>
      <c r="H90" s="56" t="str">
        <f>IF(OR('Regular 2'!$I94="",'Regular 2'!$I94="Not Approved",'Regular 2'!$H94="CAPPED OUT"),"",'Regular 2'!$H94)</f>
        <v/>
      </c>
    </row>
    <row r="91" spans="1:8" x14ac:dyDescent="0.2">
      <c r="A91" s="61" t="str">
        <f>IF(OR('Regular 2'!$I95="",'Regular 2'!$I95="Not Approved",'Regular 2'!$H95="CAPPED OUT"),"",Cover!$C$5)</f>
        <v/>
      </c>
      <c r="B91" s="61" t="str">
        <f>IF(OR('Regular 2'!$I95="",'Regular 2'!$I95="Not Approved",'Regular 2'!$H95="CAPPED OUT"),"","Regular 2")</f>
        <v/>
      </c>
      <c r="C91" s="53" t="str">
        <f>IF(OR('Regular 2'!$I95="",'Regular 2'!$I95="Not Approved",'Regular 2'!$B95="",'Regular 2'!$H95="CAPPED OUT"),"",'Regular 2'!$B95)</f>
        <v/>
      </c>
      <c r="D91" s="53" t="str">
        <f>IF(OR('Regular 2'!$I95="",'Regular 2'!$I95="Not Approved",'Regular 2'!$H95="CAPPED OUT"),"",'Regular 2'!$C95)</f>
        <v/>
      </c>
      <c r="E91" s="55" t="str">
        <f>IF(OR('Regular 2'!$I95="",'Regular 2'!$I95="Not Approved",'Regular 2'!$H95="CAPPED OUT"),"",'Regular 2'!$I95)</f>
        <v/>
      </c>
      <c r="F91" s="55" t="str">
        <f>IF(OR('Regular 2'!$I95="",'Regular 2'!$I95="Not Approved",'Regular 2'!$K95&lt;&gt;"Yes",'Regular 2'!$H95="CAPPED OUT"),"",'Regular 2'!$K95)</f>
        <v/>
      </c>
      <c r="G91" s="55" t="str">
        <f>IF(OR('Regular 2'!$I95="",'Regular 2'!$I95="Not Approved",'Regular 2'!$H95="CAPPED OUT"),"",'Regular 2'!$G95)</f>
        <v/>
      </c>
      <c r="H91" s="56" t="str">
        <f>IF(OR('Regular 2'!$I95="",'Regular 2'!$I95="Not Approved",'Regular 2'!$H95="CAPPED OUT"),"",'Regular 2'!$H95)</f>
        <v/>
      </c>
    </row>
    <row r="92" spans="1:8" x14ac:dyDescent="0.2">
      <c r="A92" s="61" t="str">
        <f>IF(OR('Regular 2'!$I96="",'Regular 2'!$I96="Not Approved",'Regular 2'!$H96="CAPPED OUT"),"",Cover!$C$5)</f>
        <v/>
      </c>
      <c r="B92" s="61" t="str">
        <f>IF(OR('Regular 2'!$I96="",'Regular 2'!$I96="Not Approved",'Regular 2'!$H96="CAPPED OUT"),"","Regular 2")</f>
        <v/>
      </c>
      <c r="C92" s="53" t="str">
        <f>IF(OR('Regular 2'!$I96="",'Regular 2'!$I96="Not Approved",'Regular 2'!$B96="",'Regular 2'!$H96="CAPPED OUT"),"",'Regular 2'!$B96)</f>
        <v/>
      </c>
      <c r="D92" s="53" t="str">
        <f>IF(OR('Regular 2'!$I96="",'Regular 2'!$I96="Not Approved",'Regular 2'!$H96="CAPPED OUT"),"",'Regular 2'!$C96)</f>
        <v/>
      </c>
      <c r="E92" s="55" t="str">
        <f>IF(OR('Regular 2'!$I96="",'Regular 2'!$I96="Not Approved",'Regular 2'!$H96="CAPPED OUT"),"",'Regular 2'!$I96)</f>
        <v/>
      </c>
      <c r="F92" s="55" t="str">
        <f>IF(OR('Regular 2'!$I96="",'Regular 2'!$I96="Not Approved",'Regular 2'!$K96&lt;&gt;"Yes",'Regular 2'!$H96="CAPPED OUT"),"",'Regular 2'!$K96)</f>
        <v/>
      </c>
      <c r="G92" s="55" t="str">
        <f>IF(OR('Regular 2'!$I96="",'Regular 2'!$I96="Not Approved",'Regular 2'!$H96="CAPPED OUT"),"",'Regular 2'!$G96)</f>
        <v/>
      </c>
      <c r="H92" s="56" t="str">
        <f>IF(OR('Regular 2'!$I96="",'Regular 2'!$I96="Not Approved",'Regular 2'!$H96="CAPPED OUT"),"",'Regular 2'!$H96)</f>
        <v/>
      </c>
    </row>
    <row r="93" spans="1:8" x14ac:dyDescent="0.2">
      <c r="A93" s="61" t="str">
        <f>IF(OR('Regular 2'!$I97="",'Regular 2'!$I97="Not Approved",'Regular 2'!$H97="CAPPED OUT"),"",Cover!$C$5)</f>
        <v/>
      </c>
      <c r="B93" s="61" t="str">
        <f>IF(OR('Regular 2'!$I97="",'Regular 2'!$I97="Not Approved",'Regular 2'!$H97="CAPPED OUT"),"","Regular 2")</f>
        <v/>
      </c>
      <c r="C93" s="53" t="str">
        <f>IF(OR('Regular 2'!$I97="",'Regular 2'!$I97="Not Approved",'Regular 2'!$B97="",'Regular 2'!$H97="CAPPED OUT"),"",'Regular 2'!$B97)</f>
        <v/>
      </c>
      <c r="D93" s="53" t="str">
        <f>IF(OR('Regular 2'!$I97="",'Regular 2'!$I97="Not Approved",'Regular 2'!$H97="CAPPED OUT"),"",'Regular 2'!$C97)</f>
        <v/>
      </c>
      <c r="E93" s="55" t="str">
        <f>IF(OR('Regular 2'!$I97="",'Regular 2'!$I97="Not Approved",'Regular 2'!$H97="CAPPED OUT"),"",'Regular 2'!$I97)</f>
        <v/>
      </c>
      <c r="F93" s="55" t="str">
        <f>IF(OR('Regular 2'!$I97="",'Regular 2'!$I97="Not Approved",'Regular 2'!$K97&lt;&gt;"Yes",'Regular 2'!$H97="CAPPED OUT"),"",'Regular 2'!$K97)</f>
        <v/>
      </c>
      <c r="G93" s="55" t="str">
        <f>IF(OR('Regular 2'!$I97="",'Regular 2'!$I97="Not Approved",'Regular 2'!$H97="CAPPED OUT"),"",'Regular 2'!$G97)</f>
        <v/>
      </c>
      <c r="H93" s="56" t="str">
        <f>IF(OR('Regular 2'!$I97="",'Regular 2'!$I97="Not Approved",'Regular 2'!$H97="CAPPED OUT"),"",'Regular 2'!$H97)</f>
        <v/>
      </c>
    </row>
    <row r="94" spans="1:8" x14ac:dyDescent="0.2">
      <c r="A94" s="61" t="str">
        <f>IF(OR('Regular 2'!$I98="",'Regular 2'!$I98="Not Approved",'Regular 2'!$H98="CAPPED OUT"),"",Cover!$C$5)</f>
        <v/>
      </c>
      <c r="B94" s="61" t="str">
        <f>IF(OR('Regular 2'!$I98="",'Regular 2'!$I98="Not Approved",'Regular 2'!$H98="CAPPED OUT"),"","Regular 2")</f>
        <v/>
      </c>
      <c r="C94" s="53" t="str">
        <f>IF(OR('Regular 2'!$I98="",'Regular 2'!$I98="Not Approved",'Regular 2'!$B98="",'Regular 2'!$H98="CAPPED OUT"),"",'Regular 2'!$B98)</f>
        <v/>
      </c>
      <c r="D94" s="53" t="str">
        <f>IF(OR('Regular 2'!$I98="",'Regular 2'!$I98="Not Approved",'Regular 2'!$H98="CAPPED OUT"),"",'Regular 2'!$C98)</f>
        <v/>
      </c>
      <c r="E94" s="55" t="str">
        <f>IF(OR('Regular 2'!$I98="",'Regular 2'!$I98="Not Approved",'Regular 2'!$H98="CAPPED OUT"),"",'Regular 2'!$I98)</f>
        <v/>
      </c>
      <c r="F94" s="55" t="str">
        <f>IF(OR('Regular 2'!$I98="",'Regular 2'!$I98="Not Approved",'Regular 2'!$K98&lt;&gt;"Yes",'Regular 2'!$H98="CAPPED OUT"),"",'Regular 2'!$K98)</f>
        <v/>
      </c>
      <c r="G94" s="55" t="str">
        <f>IF(OR('Regular 2'!$I98="",'Regular 2'!$I98="Not Approved",'Regular 2'!$H98="CAPPED OUT"),"",'Regular 2'!$G98)</f>
        <v/>
      </c>
      <c r="H94" s="56" t="str">
        <f>IF(OR('Regular 2'!$I98="",'Regular 2'!$I98="Not Approved",'Regular 2'!$H98="CAPPED OUT"),"",'Regular 2'!$H98)</f>
        <v/>
      </c>
    </row>
    <row r="95" spans="1:8" x14ac:dyDescent="0.2">
      <c r="A95" s="61" t="str">
        <f>IF(OR('Regular 2'!$I99="",'Regular 2'!$I99="Not Approved",'Regular 2'!$H99="CAPPED OUT"),"",Cover!$C$5)</f>
        <v/>
      </c>
      <c r="B95" s="61" t="str">
        <f>IF(OR('Regular 2'!$I99="",'Regular 2'!$I99="Not Approved",'Regular 2'!$H99="CAPPED OUT"),"","Regular 2")</f>
        <v/>
      </c>
      <c r="C95" s="53" t="str">
        <f>IF(OR('Regular 2'!$I99="",'Regular 2'!$I99="Not Approved",'Regular 2'!$B99="",'Regular 2'!$H99="CAPPED OUT"),"",'Regular 2'!$B99)</f>
        <v/>
      </c>
      <c r="D95" s="53" t="str">
        <f>IF(OR('Regular 2'!$I99="",'Regular 2'!$I99="Not Approved",'Regular 2'!$H99="CAPPED OUT"),"",'Regular 2'!$C99)</f>
        <v/>
      </c>
      <c r="E95" s="55" t="str">
        <f>IF(OR('Regular 2'!$I99="",'Regular 2'!$I99="Not Approved",'Regular 2'!$H99="CAPPED OUT"),"",'Regular 2'!$I99)</f>
        <v/>
      </c>
      <c r="F95" s="55" t="str">
        <f>IF(OR('Regular 2'!$I99="",'Regular 2'!$I99="Not Approved",'Regular 2'!$K99&lt;&gt;"Yes",'Regular 2'!$H99="CAPPED OUT"),"",'Regular 2'!$K99)</f>
        <v/>
      </c>
      <c r="G95" s="55" t="str">
        <f>IF(OR('Regular 2'!$I99="",'Regular 2'!$I99="Not Approved",'Regular 2'!$H99="CAPPED OUT"),"",'Regular 2'!$G99)</f>
        <v/>
      </c>
      <c r="H95" s="56" t="str">
        <f>IF(OR('Regular 2'!$I99="",'Regular 2'!$I99="Not Approved",'Regular 2'!$H99="CAPPED OUT"),"",'Regular 2'!$H99)</f>
        <v/>
      </c>
    </row>
    <row r="96" spans="1:8" x14ac:dyDescent="0.2">
      <c r="A96" s="61" t="str">
        <f>IF(OR('Regular 2'!$I100="",'Regular 2'!$I100="Not Approved",'Regular 2'!$H100="CAPPED OUT"),"",Cover!$C$5)</f>
        <v/>
      </c>
      <c r="B96" s="61" t="str">
        <f>IF(OR('Regular 2'!$I100="",'Regular 2'!$I100="Not Approved",'Regular 2'!$H100="CAPPED OUT"),"","Regular 2")</f>
        <v/>
      </c>
      <c r="C96" s="53" t="str">
        <f>IF(OR('Regular 2'!$I100="",'Regular 2'!$I100="Not Approved",'Regular 2'!$B100="",'Regular 2'!$H100="CAPPED OUT"),"",'Regular 2'!$B100)</f>
        <v/>
      </c>
      <c r="D96" s="53" t="str">
        <f>IF(OR('Regular 2'!$I100="",'Regular 2'!$I100="Not Approved",'Regular 2'!$H100="CAPPED OUT"),"",'Regular 2'!$C100)</f>
        <v/>
      </c>
      <c r="E96" s="55" t="str">
        <f>IF(OR('Regular 2'!$I100="",'Regular 2'!$I100="Not Approved",'Regular 2'!$H100="CAPPED OUT"),"",'Regular 2'!$I100)</f>
        <v/>
      </c>
      <c r="F96" s="55" t="str">
        <f>IF(OR('Regular 2'!$I100="",'Regular 2'!$I100="Not Approved",'Regular 2'!$K100&lt;&gt;"Yes",'Regular 2'!$H100="CAPPED OUT"),"",'Regular 2'!$K100)</f>
        <v/>
      </c>
      <c r="G96" s="55" t="str">
        <f>IF(OR('Regular 2'!$I100="",'Regular 2'!$I100="Not Approved",'Regular 2'!$H100="CAPPED OUT"),"",'Regular 2'!$G100)</f>
        <v/>
      </c>
      <c r="H96" s="56" t="str">
        <f>IF(OR('Regular 2'!$I100="",'Regular 2'!$I100="Not Approved",'Regular 2'!$H100="CAPPED OUT"),"",'Regular 2'!$H100)</f>
        <v/>
      </c>
    </row>
    <row r="97" spans="1:8" x14ac:dyDescent="0.2">
      <c r="A97" s="61" t="str">
        <f>IF(OR('Regular 2'!$I101="",'Regular 2'!$I101="Not Approved",'Regular 2'!$H101="CAPPED OUT"),"",Cover!$C$5)</f>
        <v/>
      </c>
      <c r="B97" s="61" t="str">
        <f>IF(OR('Regular 2'!$I101="",'Regular 2'!$I101="Not Approved",'Regular 2'!$H101="CAPPED OUT"),"","Regular 2")</f>
        <v/>
      </c>
      <c r="C97" s="53" t="str">
        <f>IF(OR('Regular 2'!$I101="",'Regular 2'!$I101="Not Approved",'Regular 2'!$B101="",'Regular 2'!$H101="CAPPED OUT"),"",'Regular 2'!$B101)</f>
        <v/>
      </c>
      <c r="D97" s="53" t="str">
        <f>IF(OR('Regular 2'!$I101="",'Regular 2'!$I101="Not Approved",'Regular 2'!$H101="CAPPED OUT"),"",'Regular 2'!$C101)</f>
        <v/>
      </c>
      <c r="E97" s="55" t="str">
        <f>IF(OR('Regular 2'!$I101="",'Regular 2'!$I101="Not Approved",'Regular 2'!$H101="CAPPED OUT"),"",'Regular 2'!$I101)</f>
        <v/>
      </c>
      <c r="F97" s="55" t="str">
        <f>IF(OR('Regular 2'!$I101="",'Regular 2'!$I101="Not Approved",'Regular 2'!$K101&lt;&gt;"Yes",'Regular 2'!$H101="CAPPED OUT"),"",'Regular 2'!$K101)</f>
        <v/>
      </c>
      <c r="G97" s="55" t="str">
        <f>IF(OR('Regular 2'!$I101="",'Regular 2'!$I101="Not Approved",'Regular 2'!$H101="CAPPED OUT"),"",'Regular 2'!$G101)</f>
        <v/>
      </c>
      <c r="H97" s="56" t="str">
        <f>IF(OR('Regular 2'!$I101="",'Regular 2'!$I101="Not Approved",'Regular 2'!$H101="CAPPED OUT"),"",'Regular 2'!$H101)</f>
        <v/>
      </c>
    </row>
    <row r="98" spans="1:8" x14ac:dyDescent="0.2">
      <c r="A98" s="61" t="str">
        <f>IF(OR('Regular 2'!$I102="",'Regular 2'!$I102="Not Approved",'Regular 2'!$H102="CAPPED OUT"),"",Cover!$C$5)</f>
        <v/>
      </c>
      <c r="B98" s="61" t="str">
        <f>IF(OR('Regular 2'!$I102="",'Regular 2'!$I102="Not Approved",'Regular 2'!$H102="CAPPED OUT"),"","Regular 2")</f>
        <v/>
      </c>
      <c r="C98" s="53" t="str">
        <f>IF(OR('Regular 2'!$I102="",'Regular 2'!$I102="Not Approved",'Regular 2'!$B102="",'Regular 2'!$H102="CAPPED OUT"),"",'Regular 2'!$B102)</f>
        <v/>
      </c>
      <c r="D98" s="53" t="str">
        <f>IF(OR('Regular 2'!$I102="",'Regular 2'!$I102="Not Approved",'Regular 2'!$H102="CAPPED OUT"),"",'Regular 2'!$C102)</f>
        <v/>
      </c>
      <c r="E98" s="55" t="str">
        <f>IF(OR('Regular 2'!$I102="",'Regular 2'!$I102="Not Approved",'Regular 2'!$H102="CAPPED OUT"),"",'Regular 2'!$I102)</f>
        <v/>
      </c>
      <c r="F98" s="55" t="str">
        <f>IF(OR('Regular 2'!$I102="",'Regular 2'!$I102="Not Approved",'Regular 2'!$K102&lt;&gt;"Yes",'Regular 2'!$H102="CAPPED OUT"),"",'Regular 2'!$K102)</f>
        <v/>
      </c>
      <c r="G98" s="55" t="str">
        <f>IF(OR('Regular 2'!$I102="",'Regular 2'!$I102="Not Approved",'Regular 2'!$H102="CAPPED OUT"),"",'Regular 2'!$G102)</f>
        <v/>
      </c>
      <c r="H98" s="56" t="str">
        <f>IF(OR('Regular 2'!$I102="",'Regular 2'!$I102="Not Approved",'Regular 2'!$H102="CAPPED OUT"),"",'Regular 2'!$H102)</f>
        <v/>
      </c>
    </row>
    <row r="99" spans="1:8" x14ac:dyDescent="0.2">
      <c r="A99" s="61" t="str">
        <f>IF(OR('Regular 2'!$I103="",'Regular 2'!$I103="Not Approved",'Regular 2'!$H103="CAPPED OUT"),"",Cover!$C$5)</f>
        <v/>
      </c>
      <c r="B99" s="61" t="str">
        <f>IF(OR('Regular 2'!$I103="",'Regular 2'!$I103="Not Approved",'Regular 2'!$H103="CAPPED OUT"),"","Regular 2")</f>
        <v/>
      </c>
      <c r="C99" s="53" t="str">
        <f>IF(OR('Regular 2'!$I103="",'Regular 2'!$I103="Not Approved",'Regular 2'!$B103="",'Regular 2'!$H103="CAPPED OUT"),"",'Regular 2'!$B103)</f>
        <v/>
      </c>
      <c r="D99" s="53" t="str">
        <f>IF(OR('Regular 2'!$I103="",'Regular 2'!$I103="Not Approved",'Regular 2'!$H103="CAPPED OUT"),"",'Regular 2'!$C103)</f>
        <v/>
      </c>
      <c r="E99" s="55" t="str">
        <f>IF(OR('Regular 2'!$I103="",'Regular 2'!$I103="Not Approved",'Regular 2'!$H103="CAPPED OUT"),"",'Regular 2'!$I103)</f>
        <v/>
      </c>
      <c r="F99" s="55" t="str">
        <f>IF(OR('Regular 2'!$I103="",'Regular 2'!$I103="Not Approved",'Regular 2'!$K103&lt;&gt;"Yes",'Regular 2'!$H103="CAPPED OUT"),"",'Regular 2'!$K103)</f>
        <v/>
      </c>
      <c r="G99" s="55" t="str">
        <f>IF(OR('Regular 2'!$I103="",'Regular 2'!$I103="Not Approved",'Regular 2'!$H103="CAPPED OUT"),"",'Regular 2'!$G103)</f>
        <v/>
      </c>
      <c r="H99" s="56" t="str">
        <f>IF(OR('Regular 2'!$I103="",'Regular 2'!$I103="Not Approved",'Regular 2'!$H103="CAPPED OUT"),"",'Regular 2'!$H103)</f>
        <v/>
      </c>
    </row>
    <row r="100" spans="1:8" x14ac:dyDescent="0.2">
      <c r="A100" s="61" t="str">
        <f>IF(OR('Regular 2'!$I104="",'Regular 2'!$I104="Not Approved",'Regular 2'!$H104="CAPPED OUT"),"",Cover!$C$5)</f>
        <v/>
      </c>
      <c r="B100" s="61" t="str">
        <f>IF(OR('Regular 2'!$I104="",'Regular 2'!$I104="Not Approved",'Regular 2'!$H104="CAPPED OUT"),"","Regular 2")</f>
        <v/>
      </c>
      <c r="C100" s="53" t="str">
        <f>IF(OR('Regular 2'!$I104="",'Regular 2'!$I104="Not Approved",'Regular 2'!$B104="",'Regular 2'!$H104="CAPPED OUT"),"",'Regular 2'!$B104)</f>
        <v/>
      </c>
      <c r="D100" s="53" t="str">
        <f>IF(OR('Regular 2'!$I104="",'Regular 2'!$I104="Not Approved",'Regular 2'!$H104="CAPPED OUT"),"",'Regular 2'!$C104)</f>
        <v/>
      </c>
      <c r="E100" s="55" t="str">
        <f>IF(OR('Regular 2'!$I104="",'Regular 2'!$I104="Not Approved",'Regular 2'!$H104="CAPPED OUT"),"",'Regular 2'!$I104)</f>
        <v/>
      </c>
      <c r="F100" s="55" t="str">
        <f>IF(OR('Regular 2'!$I104="",'Regular 2'!$I104="Not Approved",'Regular 2'!$K104&lt;&gt;"Yes",'Regular 2'!$H104="CAPPED OUT"),"",'Regular 2'!$K104)</f>
        <v/>
      </c>
      <c r="G100" s="55" t="str">
        <f>IF(OR('Regular 2'!$I104="",'Regular 2'!$I104="Not Approved",'Regular 2'!$H104="CAPPED OUT"),"",'Regular 2'!$G104)</f>
        <v/>
      </c>
      <c r="H100" s="56" t="str">
        <f>IF(OR('Regular 2'!$I104="",'Regular 2'!$I104="Not Approved",'Regular 2'!$H104="CAPPED OUT"),"",'Regular 2'!$H104)</f>
        <v/>
      </c>
    </row>
    <row r="101" spans="1:8" x14ac:dyDescent="0.2">
      <c r="A101" s="61" t="str">
        <f>IF(OR('Regular 2'!$I105="",'Regular 2'!$I105="Not Approved",'Regular 2'!$H105="CAPPED OUT"),"",Cover!$C$5)</f>
        <v/>
      </c>
      <c r="B101" s="61" t="str">
        <f>IF(OR('Regular 2'!$I105="",'Regular 2'!$I105="Not Approved",'Regular 2'!$H105="CAPPED OUT"),"","Regular 2")</f>
        <v/>
      </c>
      <c r="C101" s="53" t="str">
        <f>IF(OR('Regular 2'!$I105="",'Regular 2'!$I105="Not Approved",'Regular 2'!$B105="",'Regular 2'!$H105="CAPPED OUT"),"",'Regular 2'!$B105)</f>
        <v/>
      </c>
      <c r="D101" s="53" t="str">
        <f>IF(OR('Regular 2'!$I105="",'Regular 2'!$I105="Not Approved",'Regular 2'!$H105="CAPPED OUT"),"",'Regular 2'!$C105)</f>
        <v/>
      </c>
      <c r="E101" s="55" t="str">
        <f>IF(OR('Regular 2'!$I105="",'Regular 2'!$I105="Not Approved",'Regular 2'!$H105="CAPPED OUT"),"",'Regular 2'!$I105)</f>
        <v/>
      </c>
      <c r="F101" s="55" t="str">
        <f>IF(OR('Regular 2'!$I105="",'Regular 2'!$I105="Not Approved",'Regular 2'!$K105&lt;&gt;"Yes",'Regular 2'!$H105="CAPPED OUT"),"",'Regular 2'!$K105)</f>
        <v/>
      </c>
      <c r="G101" s="55" t="str">
        <f>IF(OR('Regular 2'!$I105="",'Regular 2'!$I105="Not Approved",'Regular 2'!$H105="CAPPED OUT"),"",'Regular 2'!$G105)</f>
        <v/>
      </c>
      <c r="H101" s="56" t="str">
        <f>IF(OR('Regular 2'!$I105="",'Regular 2'!$I105="Not Approved",'Regular 2'!$H105="CAPPED OUT"),"",'Regular 2'!$H105)</f>
        <v/>
      </c>
    </row>
    <row r="102" spans="1:8" x14ac:dyDescent="0.2">
      <c r="A102" s="61" t="str">
        <f>IF(OR('Regular 2'!$I106="",'Regular 2'!$I106="Not Approved",'Regular 2'!$H106="CAPPED OUT"),"",Cover!$C$5)</f>
        <v/>
      </c>
      <c r="B102" s="61" t="str">
        <f>IF(OR('Regular 2'!$I106="",'Regular 2'!$I106="Not Approved",'Regular 2'!$H106="CAPPED OUT"),"","Regular 2")</f>
        <v/>
      </c>
      <c r="C102" s="53" t="str">
        <f>IF(OR('Regular 2'!$I106="",'Regular 2'!$I106="Not Approved",'Regular 2'!$B106="",'Regular 2'!$H106="CAPPED OUT"),"",'Regular 2'!$B106)</f>
        <v/>
      </c>
      <c r="D102" s="53" t="str">
        <f>IF(OR('Regular 2'!$I106="",'Regular 2'!$I106="Not Approved",'Regular 2'!$H106="CAPPED OUT"),"",'Regular 2'!$C106)</f>
        <v/>
      </c>
      <c r="E102" s="55" t="str">
        <f>IF(OR('Regular 2'!$I106="",'Regular 2'!$I106="Not Approved",'Regular 2'!$H106="CAPPED OUT"),"",'Regular 2'!$I106)</f>
        <v/>
      </c>
      <c r="F102" s="55" t="str">
        <f>IF(OR('Regular 2'!$I106="",'Regular 2'!$I106="Not Approved",'Regular 2'!$K106&lt;&gt;"Yes",'Regular 2'!$H106="CAPPED OUT"),"",'Regular 2'!$K106)</f>
        <v/>
      </c>
      <c r="G102" s="55" t="str">
        <f>IF(OR('Regular 2'!$I106="",'Regular 2'!$I106="Not Approved",'Regular 2'!$H106="CAPPED OUT"),"",'Regular 2'!$G106)</f>
        <v/>
      </c>
      <c r="H102" s="56" t="str">
        <f>IF(OR('Regular 2'!$I106="",'Regular 2'!$I106="Not Approved",'Regular 2'!$H106="CAPPED OUT"),"",'Regular 2'!$H106)</f>
        <v/>
      </c>
    </row>
    <row r="103" spans="1:8" x14ac:dyDescent="0.2">
      <c r="A103" s="61" t="str">
        <f>IF(OR('Regular 2'!$I107="",'Regular 2'!$I107="Not Approved",'Regular 2'!$H107="CAPPED OUT"),"",Cover!$C$5)</f>
        <v/>
      </c>
      <c r="B103" s="61" t="str">
        <f>IF(OR('Regular 2'!$I107="",'Regular 2'!$I107="Not Approved",'Regular 2'!$H107="CAPPED OUT"),"","Regular 2")</f>
        <v/>
      </c>
      <c r="C103" s="53" t="str">
        <f>IF(OR('Regular 2'!$I107="",'Regular 2'!$I107="Not Approved",'Regular 2'!$B107="",'Regular 2'!$H107="CAPPED OUT"),"",'Regular 2'!$B107)</f>
        <v/>
      </c>
      <c r="D103" s="53" t="str">
        <f>IF(OR('Regular 2'!$I107="",'Regular 2'!$I107="Not Approved",'Regular 2'!$H107="CAPPED OUT"),"",'Regular 2'!$C107)</f>
        <v/>
      </c>
      <c r="E103" s="55" t="str">
        <f>IF(OR('Regular 2'!$I107="",'Regular 2'!$I107="Not Approved",'Regular 2'!$H107="CAPPED OUT"),"",'Regular 2'!$I107)</f>
        <v/>
      </c>
      <c r="F103" s="55" t="str">
        <f>IF(OR('Regular 2'!$I107="",'Regular 2'!$I107="Not Approved",'Regular 2'!$K107&lt;&gt;"Yes",'Regular 2'!$H107="CAPPED OUT"),"",'Regular 2'!$K107)</f>
        <v/>
      </c>
      <c r="G103" s="55" t="str">
        <f>IF(OR('Regular 2'!$I107="",'Regular 2'!$I107="Not Approved",'Regular 2'!$H107="CAPPED OUT"),"",'Regular 2'!$G107)</f>
        <v/>
      </c>
      <c r="H103" s="56" t="str">
        <f>IF(OR('Regular 2'!$I107="",'Regular 2'!$I107="Not Approved",'Regular 2'!$H107="CAPPED OUT"),"",'Regular 2'!$H107)</f>
        <v/>
      </c>
    </row>
    <row r="104" spans="1:8" x14ac:dyDescent="0.2">
      <c r="A104" s="61" t="str">
        <f>IF(OR('Regular 2'!$I108="",'Regular 2'!$I108="Not Approved",'Regular 2'!$H108="CAPPED OUT"),"",Cover!$C$5)</f>
        <v/>
      </c>
      <c r="B104" s="61" t="str">
        <f>IF(OR('Regular 2'!$I108="",'Regular 2'!$I108="Not Approved",'Regular 2'!$H108="CAPPED OUT"),"","Regular 2")</f>
        <v/>
      </c>
      <c r="C104" s="53" t="str">
        <f>IF(OR('Regular 2'!$I108="",'Regular 2'!$I108="Not Approved",'Regular 2'!$B108="",'Regular 2'!$H108="CAPPED OUT"),"",'Regular 2'!$B108)</f>
        <v/>
      </c>
      <c r="D104" s="53" t="str">
        <f>IF(OR('Regular 2'!$I108="",'Regular 2'!$I108="Not Approved",'Regular 2'!$H108="CAPPED OUT"),"",'Regular 2'!$C108)</f>
        <v/>
      </c>
      <c r="E104" s="55" t="str">
        <f>IF(OR('Regular 2'!$I108="",'Regular 2'!$I108="Not Approved",'Regular 2'!$H108="CAPPED OUT"),"",'Regular 2'!$I108)</f>
        <v/>
      </c>
      <c r="F104" s="55" t="str">
        <f>IF(OR('Regular 2'!$I108="",'Regular 2'!$I108="Not Approved",'Regular 2'!$K108&lt;&gt;"Yes",'Regular 2'!$H108="CAPPED OUT"),"",'Regular 2'!$K108)</f>
        <v/>
      </c>
      <c r="G104" s="55" t="str">
        <f>IF(OR('Regular 2'!$I108="",'Regular 2'!$I108="Not Approved",'Regular 2'!$H108="CAPPED OUT"),"",'Regular 2'!$G108)</f>
        <v/>
      </c>
      <c r="H104" s="56" t="str">
        <f>IF(OR('Regular 2'!$I108="",'Regular 2'!$I108="Not Approved",'Regular 2'!$H108="CAPPED OUT"),"",'Regular 2'!$H108)</f>
        <v/>
      </c>
    </row>
    <row r="105" spans="1:8" x14ac:dyDescent="0.2">
      <c r="A105" s="61" t="str">
        <f>IF(OR('Regular 2'!$I109="",'Regular 2'!$I109="Not Approved",'Regular 2'!$H109="CAPPED OUT"),"",Cover!$C$5)</f>
        <v/>
      </c>
      <c r="B105" s="61" t="str">
        <f>IF(OR('Regular 2'!$I109="",'Regular 2'!$I109="Not Approved",'Regular 2'!$H109="CAPPED OUT"),"","Regular 2")</f>
        <v/>
      </c>
      <c r="C105" s="53" t="str">
        <f>IF(OR('Regular 2'!$I109="",'Regular 2'!$I109="Not Approved",'Regular 2'!$B109="",'Regular 2'!$H109="CAPPED OUT"),"",'Regular 2'!$B109)</f>
        <v/>
      </c>
      <c r="D105" s="53" t="str">
        <f>IF(OR('Regular 2'!$I109="",'Regular 2'!$I109="Not Approved",'Regular 2'!$H109="CAPPED OUT"),"",'Regular 2'!$C109)</f>
        <v/>
      </c>
      <c r="E105" s="55" t="str">
        <f>IF(OR('Regular 2'!$I109="",'Regular 2'!$I109="Not Approved",'Regular 2'!$H109="CAPPED OUT"),"",'Regular 2'!$I109)</f>
        <v/>
      </c>
      <c r="F105" s="55" t="str">
        <f>IF(OR('Regular 2'!$I109="",'Regular 2'!$I109="Not Approved",'Regular 2'!$K109&lt;&gt;"Yes",'Regular 2'!$H109="CAPPED OUT"),"",'Regular 2'!$K109)</f>
        <v/>
      </c>
      <c r="G105" s="55" t="str">
        <f>IF(OR('Regular 2'!$I109="",'Regular 2'!$I109="Not Approved",'Regular 2'!$H109="CAPPED OUT"),"",'Regular 2'!$G109)</f>
        <v/>
      </c>
      <c r="H105" s="56" t="str">
        <f>IF(OR('Regular 2'!$I109="",'Regular 2'!$I109="Not Approved",'Regular 2'!$H109="CAPPED OUT"),"",'Regular 2'!$H109)</f>
        <v/>
      </c>
    </row>
    <row r="106" spans="1:8" x14ac:dyDescent="0.2">
      <c r="A106" s="61" t="str">
        <f>IF(OR('Regular 2'!$I110="",'Regular 2'!$I110="Not Approved",'Regular 2'!$H110="CAPPED OUT"),"",Cover!$C$5)</f>
        <v/>
      </c>
      <c r="B106" s="61" t="str">
        <f>IF(OR('Regular 2'!$I110="",'Regular 2'!$I110="Not Approved",'Regular 2'!$H110="CAPPED OUT"),"","Regular 2")</f>
        <v/>
      </c>
      <c r="C106" s="53" t="str">
        <f>IF(OR('Regular 2'!$I110="",'Regular 2'!$I110="Not Approved",'Regular 2'!$B110="",'Regular 2'!$H110="CAPPED OUT"),"",'Regular 2'!$B110)</f>
        <v/>
      </c>
      <c r="D106" s="53" t="str">
        <f>IF(OR('Regular 2'!$I110="",'Regular 2'!$I110="Not Approved",'Regular 2'!$H110="CAPPED OUT"),"",'Regular 2'!$C110)</f>
        <v/>
      </c>
      <c r="E106" s="55" t="str">
        <f>IF(OR('Regular 2'!$I110="",'Regular 2'!$I110="Not Approved",'Regular 2'!$H110="CAPPED OUT"),"",'Regular 2'!$I110)</f>
        <v/>
      </c>
      <c r="F106" s="55" t="str">
        <f>IF(OR('Regular 2'!$I110="",'Regular 2'!$I110="Not Approved",'Regular 2'!$K110&lt;&gt;"Yes",'Regular 2'!$H110="CAPPED OUT"),"",'Regular 2'!$K110)</f>
        <v/>
      </c>
      <c r="G106" s="55" t="str">
        <f>IF(OR('Regular 2'!$I110="",'Regular 2'!$I110="Not Approved",'Regular 2'!$H110="CAPPED OUT"),"",'Regular 2'!$G110)</f>
        <v/>
      </c>
      <c r="H106" s="56" t="str">
        <f>IF(OR('Regular 2'!$I110="",'Regular 2'!$I110="Not Approved",'Regular 2'!$H110="CAPPED OUT"),"",'Regular 2'!$H110)</f>
        <v/>
      </c>
    </row>
    <row r="107" spans="1:8" x14ac:dyDescent="0.2">
      <c r="A107" s="61" t="str">
        <f>IF(OR('Regular 2'!$I111="",'Regular 2'!$I111="Not Approved",'Regular 2'!$H111="CAPPED OUT"),"",Cover!$C$5)</f>
        <v/>
      </c>
      <c r="B107" s="61" t="str">
        <f>IF(OR('Regular 2'!$I111="",'Regular 2'!$I111="Not Approved",'Regular 2'!$H111="CAPPED OUT"),"","Regular 2")</f>
        <v/>
      </c>
      <c r="C107" s="53" t="str">
        <f>IF(OR('Regular 2'!$I111="",'Regular 2'!$I111="Not Approved",'Regular 2'!$B111="",'Regular 2'!$H111="CAPPED OUT"),"",'Regular 2'!$B111)</f>
        <v/>
      </c>
      <c r="D107" s="53" t="str">
        <f>IF(OR('Regular 2'!$I111="",'Regular 2'!$I111="Not Approved",'Regular 2'!$H111="CAPPED OUT"),"",'Regular 2'!$C111)</f>
        <v/>
      </c>
      <c r="E107" s="55" t="str">
        <f>IF(OR('Regular 2'!$I111="",'Regular 2'!$I111="Not Approved",'Regular 2'!$H111="CAPPED OUT"),"",'Regular 2'!$I111)</f>
        <v/>
      </c>
      <c r="F107" s="55" t="str">
        <f>IF(OR('Regular 2'!$I111="",'Regular 2'!$I111="Not Approved",'Regular 2'!$K111&lt;&gt;"Yes",'Regular 2'!$H111="CAPPED OUT"),"",'Regular 2'!$K111)</f>
        <v/>
      </c>
      <c r="G107" s="55" t="str">
        <f>IF(OR('Regular 2'!$I111="",'Regular 2'!$I111="Not Approved",'Regular 2'!$H111="CAPPED OUT"),"",'Regular 2'!$G111)</f>
        <v/>
      </c>
      <c r="H107" s="56" t="str">
        <f>IF(OR('Regular 2'!$I111="",'Regular 2'!$I111="Not Approved",'Regular 2'!$H111="CAPPED OUT"),"",'Regular 2'!$H111)</f>
        <v/>
      </c>
    </row>
    <row r="108" spans="1:8" x14ac:dyDescent="0.2">
      <c r="A108" s="61" t="str">
        <f>IF(OR('Regular 2'!$I112="",'Regular 2'!$I112="Not Approved",'Regular 2'!$H112="CAPPED OUT"),"",Cover!$C$5)</f>
        <v/>
      </c>
      <c r="B108" s="61" t="str">
        <f>IF(OR('Regular 2'!$I112="",'Regular 2'!$I112="Not Approved",'Regular 2'!$H112="CAPPED OUT"),"","Regular 2")</f>
        <v/>
      </c>
      <c r="C108" s="53" t="str">
        <f>IF(OR('Regular 2'!$I112="",'Regular 2'!$I112="Not Approved",'Regular 2'!$B112="",'Regular 2'!$H112="CAPPED OUT"),"",'Regular 2'!$B112)</f>
        <v/>
      </c>
      <c r="D108" s="53" t="str">
        <f>IF(OR('Regular 2'!$I112="",'Regular 2'!$I112="Not Approved",'Regular 2'!$H112="CAPPED OUT"),"",'Regular 2'!$C112)</f>
        <v/>
      </c>
      <c r="E108" s="55" t="str">
        <f>IF(OR('Regular 2'!$I112="",'Regular 2'!$I112="Not Approved",'Regular 2'!$H112="CAPPED OUT"),"",'Regular 2'!$I112)</f>
        <v/>
      </c>
      <c r="F108" s="55" t="str">
        <f>IF(OR('Regular 2'!$I112="",'Regular 2'!$I112="Not Approved",'Regular 2'!$K112&lt;&gt;"Yes",'Regular 2'!$H112="CAPPED OUT"),"",'Regular 2'!$K112)</f>
        <v/>
      </c>
      <c r="G108" s="55" t="str">
        <f>IF(OR('Regular 2'!$I112="",'Regular 2'!$I112="Not Approved",'Regular 2'!$H112="CAPPED OUT"),"",'Regular 2'!$G112)</f>
        <v/>
      </c>
      <c r="H108" s="56" t="str">
        <f>IF(OR('Regular 2'!$I112="",'Regular 2'!$I112="Not Approved",'Regular 2'!$H112="CAPPED OUT"),"",'Regular 2'!$H112)</f>
        <v/>
      </c>
    </row>
    <row r="109" spans="1:8" x14ac:dyDescent="0.2">
      <c r="A109" s="61" t="str">
        <f>IF(OR('Regular 2'!$I113="",'Regular 2'!$I113="Not Approved",'Regular 2'!$H113="CAPPED OUT"),"",Cover!$C$5)</f>
        <v/>
      </c>
      <c r="B109" s="61" t="str">
        <f>IF(OR('Regular 2'!$I113="",'Regular 2'!$I113="Not Approved",'Regular 2'!$H113="CAPPED OUT"),"","Regular 2")</f>
        <v/>
      </c>
      <c r="C109" s="53" t="str">
        <f>IF(OR('Regular 2'!$I113="",'Regular 2'!$I113="Not Approved",'Regular 2'!$B113="",'Regular 2'!$H113="CAPPED OUT"),"",'Regular 2'!$B113)</f>
        <v/>
      </c>
      <c r="D109" s="53" t="str">
        <f>IF(OR('Regular 2'!$I113="",'Regular 2'!$I113="Not Approved",'Regular 2'!$H113="CAPPED OUT"),"",'Regular 2'!$C113)</f>
        <v/>
      </c>
      <c r="E109" s="55" t="str">
        <f>IF(OR('Regular 2'!$I113="",'Regular 2'!$I113="Not Approved",'Regular 2'!$H113="CAPPED OUT"),"",'Regular 2'!$I113)</f>
        <v/>
      </c>
      <c r="F109" s="55" t="str">
        <f>IF(OR('Regular 2'!$I113="",'Regular 2'!$I113="Not Approved",'Regular 2'!$K113&lt;&gt;"Yes",'Regular 2'!$H113="CAPPED OUT"),"",'Regular 2'!$K113)</f>
        <v/>
      </c>
      <c r="G109" s="55" t="str">
        <f>IF(OR('Regular 2'!$I113="",'Regular 2'!$I113="Not Approved",'Regular 2'!$H113="CAPPED OUT"),"",'Regular 2'!$G113)</f>
        <v/>
      </c>
      <c r="H109" s="56" t="str">
        <f>IF(OR('Regular 2'!$I113="",'Regular 2'!$I113="Not Approved",'Regular 2'!$H113="CAPPED OUT"),"",'Regular 2'!$H113)</f>
        <v/>
      </c>
    </row>
    <row r="110" spans="1:8" x14ac:dyDescent="0.2">
      <c r="A110" s="61" t="str">
        <f>IF(OR('Regular 2'!$I114="",'Regular 2'!$I114="Not Approved",'Regular 2'!$H114="CAPPED OUT"),"",Cover!$C$5)</f>
        <v/>
      </c>
      <c r="B110" s="61" t="str">
        <f>IF(OR('Regular 2'!$I114="",'Regular 2'!$I114="Not Approved",'Regular 2'!$H114="CAPPED OUT"),"","Regular 2")</f>
        <v/>
      </c>
      <c r="C110" s="53" t="str">
        <f>IF(OR('Regular 2'!$I114="",'Regular 2'!$I114="Not Approved",'Regular 2'!$B114="",'Regular 2'!$H114="CAPPED OUT"),"",'Regular 2'!$B114)</f>
        <v/>
      </c>
      <c r="D110" s="53" t="str">
        <f>IF(OR('Regular 2'!$I114="",'Regular 2'!$I114="Not Approved",'Regular 2'!$H114="CAPPED OUT"),"",'Regular 2'!$C114)</f>
        <v/>
      </c>
      <c r="E110" s="55" t="str">
        <f>IF(OR('Regular 2'!$I114="",'Regular 2'!$I114="Not Approved",'Regular 2'!$H114="CAPPED OUT"),"",'Regular 2'!$I114)</f>
        <v/>
      </c>
      <c r="F110" s="55" t="str">
        <f>IF(OR('Regular 2'!$I114="",'Regular 2'!$I114="Not Approved",'Regular 2'!$K114&lt;&gt;"Yes",'Regular 2'!$H114="CAPPED OUT"),"",'Regular 2'!$K114)</f>
        <v/>
      </c>
      <c r="G110" s="55" t="str">
        <f>IF(OR('Regular 2'!$I114="",'Regular 2'!$I114="Not Approved",'Regular 2'!$H114="CAPPED OUT"),"",'Regular 2'!$G114)</f>
        <v/>
      </c>
      <c r="H110" s="56" t="str">
        <f>IF(OR('Regular 2'!$I114="",'Regular 2'!$I114="Not Approved",'Regular 2'!$H114="CAPPED OUT"),"",'Regular 2'!$H114)</f>
        <v/>
      </c>
    </row>
    <row r="111" spans="1:8" x14ac:dyDescent="0.2">
      <c r="A111" s="61" t="str">
        <f>IF(OR('Regular 2'!$I115="",'Regular 2'!$I115="Not Approved",'Regular 2'!$H115="CAPPED OUT"),"",Cover!$C$5)</f>
        <v/>
      </c>
      <c r="B111" s="61" t="str">
        <f>IF(OR('Regular 2'!$I115="",'Regular 2'!$I115="Not Approved",'Regular 2'!$H115="CAPPED OUT"),"","Regular 2")</f>
        <v/>
      </c>
      <c r="C111" s="53" t="str">
        <f>IF(OR('Regular 2'!$I115="",'Regular 2'!$I115="Not Approved",'Regular 2'!$B115="",'Regular 2'!$H115="CAPPED OUT"),"",'Regular 2'!$B115)</f>
        <v/>
      </c>
      <c r="D111" s="53" t="str">
        <f>IF(OR('Regular 2'!$I115="",'Regular 2'!$I115="Not Approved",'Regular 2'!$H115="CAPPED OUT"),"",'Regular 2'!$C115)</f>
        <v/>
      </c>
      <c r="E111" s="55" t="str">
        <f>IF(OR('Regular 2'!$I115="",'Regular 2'!$I115="Not Approved",'Regular 2'!$H115="CAPPED OUT"),"",'Regular 2'!$I115)</f>
        <v/>
      </c>
      <c r="F111" s="55" t="str">
        <f>IF(OR('Regular 2'!$I115="",'Regular 2'!$I115="Not Approved",'Regular 2'!$K115&lt;&gt;"Yes",'Regular 2'!$H115="CAPPED OUT"),"",'Regular 2'!$K115)</f>
        <v/>
      </c>
      <c r="G111" s="55" t="str">
        <f>IF(OR('Regular 2'!$I115="",'Regular 2'!$I115="Not Approved",'Regular 2'!$H115="CAPPED OUT"),"",'Regular 2'!$G115)</f>
        <v/>
      </c>
      <c r="H111" s="56" t="str">
        <f>IF(OR('Regular 2'!$I115="",'Regular 2'!$I115="Not Approved",'Regular 2'!$H115="CAPPED OUT"),"",'Regular 2'!$H115)</f>
        <v/>
      </c>
    </row>
    <row r="112" spans="1:8" x14ac:dyDescent="0.2">
      <c r="A112" s="61" t="str">
        <f>IF(OR('Regular 2'!$I116="",'Regular 2'!$I116="Not Approved",'Regular 2'!$H116="CAPPED OUT"),"",Cover!$C$5)</f>
        <v/>
      </c>
      <c r="B112" s="61" t="str">
        <f>IF(OR('Regular 2'!$I116="",'Regular 2'!$I116="Not Approved",'Regular 2'!$H116="CAPPED OUT"),"","Regular 2")</f>
        <v/>
      </c>
      <c r="C112" s="53" t="str">
        <f>IF(OR('Regular 2'!$I116="",'Regular 2'!$I116="Not Approved",'Regular 2'!$B116="",'Regular 2'!$H116="CAPPED OUT"),"",'Regular 2'!$B116)</f>
        <v/>
      </c>
      <c r="D112" s="53" t="str">
        <f>IF(OR('Regular 2'!$I116="",'Regular 2'!$I116="Not Approved",'Regular 2'!$H116="CAPPED OUT"),"",'Regular 2'!$C116)</f>
        <v/>
      </c>
      <c r="E112" s="55" t="str">
        <f>IF(OR('Regular 2'!$I116="",'Regular 2'!$I116="Not Approved",'Regular 2'!$H116="CAPPED OUT"),"",'Regular 2'!$I116)</f>
        <v/>
      </c>
      <c r="F112" s="55" t="str">
        <f>IF(OR('Regular 2'!$I116="",'Regular 2'!$I116="Not Approved",'Regular 2'!$K116&lt;&gt;"Yes",'Regular 2'!$H116="CAPPED OUT"),"",'Regular 2'!$K116)</f>
        <v/>
      </c>
      <c r="G112" s="55" t="str">
        <f>IF(OR('Regular 2'!$I116="",'Regular 2'!$I116="Not Approved",'Regular 2'!$H116="CAPPED OUT"),"",'Regular 2'!$G116)</f>
        <v/>
      </c>
      <c r="H112" s="56" t="str">
        <f>IF(OR('Regular 2'!$I116="",'Regular 2'!$I116="Not Approved",'Regular 2'!$H116="CAPPED OUT"),"",'Regular 2'!$H116)</f>
        <v/>
      </c>
    </row>
    <row r="113" spans="1:8" x14ac:dyDescent="0.2">
      <c r="A113" s="61" t="str">
        <f>IF(OR('Regular 2'!$I117="",'Regular 2'!$I117="Not Approved",'Regular 2'!$H117="CAPPED OUT"),"",Cover!$C$5)</f>
        <v/>
      </c>
      <c r="B113" s="61" t="str">
        <f>IF(OR('Regular 2'!$I117="",'Regular 2'!$I117="Not Approved",'Regular 2'!$H117="CAPPED OUT"),"","Regular 2")</f>
        <v/>
      </c>
      <c r="C113" s="53" t="str">
        <f>IF(OR('Regular 2'!$I117="",'Regular 2'!$I117="Not Approved",'Regular 2'!$B117="",'Regular 2'!$H117="CAPPED OUT"),"",'Regular 2'!$B117)</f>
        <v/>
      </c>
      <c r="D113" s="53" t="str">
        <f>IF(OR('Regular 2'!$I117="",'Regular 2'!$I117="Not Approved",'Regular 2'!$H117="CAPPED OUT"),"",'Regular 2'!$C117)</f>
        <v/>
      </c>
      <c r="E113" s="55" t="str">
        <f>IF(OR('Regular 2'!$I117="",'Regular 2'!$I117="Not Approved",'Regular 2'!$H117="CAPPED OUT"),"",'Regular 2'!$I117)</f>
        <v/>
      </c>
      <c r="F113" s="55" t="str">
        <f>IF(OR('Regular 2'!$I117="",'Regular 2'!$I117="Not Approved",'Regular 2'!$K117&lt;&gt;"Yes",'Regular 2'!$H117="CAPPED OUT"),"",'Regular 2'!$K117)</f>
        <v/>
      </c>
      <c r="G113" s="55" t="str">
        <f>IF(OR('Regular 2'!$I117="",'Regular 2'!$I117="Not Approved",'Regular 2'!$H117="CAPPED OUT"),"",'Regular 2'!$G117)</f>
        <v/>
      </c>
      <c r="H113" s="56" t="str">
        <f>IF(OR('Regular 2'!$I117="",'Regular 2'!$I117="Not Approved",'Regular 2'!$H117="CAPPED OUT"),"",'Regular 2'!$H117)</f>
        <v/>
      </c>
    </row>
    <row r="114" spans="1:8" x14ac:dyDescent="0.2">
      <c r="A114" s="61" t="str">
        <f>IF(OR('Regular 2'!$I118="",'Regular 2'!$I118="Not Approved",'Regular 2'!$H118="CAPPED OUT"),"",Cover!$C$5)</f>
        <v/>
      </c>
      <c r="B114" s="61" t="str">
        <f>IF(OR('Regular 2'!$I118="",'Regular 2'!$I118="Not Approved",'Regular 2'!$H118="CAPPED OUT"),"","Regular 2")</f>
        <v/>
      </c>
      <c r="C114" s="53" t="str">
        <f>IF(OR('Regular 2'!$I118="",'Regular 2'!$I118="Not Approved",'Regular 2'!$B118="",'Regular 2'!$H118="CAPPED OUT"),"",'Regular 2'!$B118)</f>
        <v/>
      </c>
      <c r="D114" s="53" t="str">
        <f>IF(OR('Regular 2'!$I118="",'Regular 2'!$I118="Not Approved",'Regular 2'!$H118="CAPPED OUT"),"",'Regular 2'!$C118)</f>
        <v/>
      </c>
      <c r="E114" s="55" t="str">
        <f>IF(OR('Regular 2'!$I118="",'Regular 2'!$I118="Not Approved",'Regular 2'!$H118="CAPPED OUT"),"",'Regular 2'!$I118)</f>
        <v/>
      </c>
      <c r="F114" s="55" t="str">
        <f>IF(OR('Regular 2'!$I118="",'Regular 2'!$I118="Not Approved",'Regular 2'!$K118&lt;&gt;"Yes",'Regular 2'!$H118="CAPPED OUT"),"",'Regular 2'!$K118)</f>
        <v/>
      </c>
      <c r="G114" s="55" t="str">
        <f>IF(OR('Regular 2'!$I118="",'Regular 2'!$I118="Not Approved",'Regular 2'!$H118="CAPPED OUT"),"",'Regular 2'!$G118)</f>
        <v/>
      </c>
      <c r="H114" s="56" t="str">
        <f>IF(OR('Regular 2'!$I118="",'Regular 2'!$I118="Not Approved",'Regular 2'!$H118="CAPPED OUT"),"",'Regular 2'!$H118)</f>
        <v/>
      </c>
    </row>
    <row r="115" spans="1:8" x14ac:dyDescent="0.2">
      <c r="A115" s="61" t="str">
        <f>IF(OR('Regular 2'!$I119="",'Regular 2'!$I119="Not Approved",'Regular 2'!$H119="CAPPED OUT"),"",Cover!$C$5)</f>
        <v/>
      </c>
      <c r="B115" s="61" t="str">
        <f>IF(OR('Regular 2'!$I119="",'Regular 2'!$I119="Not Approved",'Regular 2'!$H119="CAPPED OUT"),"","Regular 2")</f>
        <v/>
      </c>
      <c r="C115" s="53" t="str">
        <f>IF(OR('Regular 2'!$I119="",'Regular 2'!$I119="Not Approved",'Regular 2'!$B119="",'Regular 2'!$H119="CAPPED OUT"),"",'Regular 2'!$B119)</f>
        <v/>
      </c>
      <c r="D115" s="53" t="str">
        <f>IF(OR('Regular 2'!$I119="",'Regular 2'!$I119="Not Approved",'Regular 2'!$H119="CAPPED OUT"),"",'Regular 2'!$C119)</f>
        <v/>
      </c>
      <c r="E115" s="55" t="str">
        <f>IF(OR('Regular 2'!$I119="",'Regular 2'!$I119="Not Approved",'Regular 2'!$H119="CAPPED OUT"),"",'Regular 2'!$I119)</f>
        <v/>
      </c>
      <c r="F115" s="55" t="str">
        <f>IF(OR('Regular 2'!$I119="",'Regular 2'!$I119="Not Approved",'Regular 2'!$K119&lt;&gt;"Yes",'Regular 2'!$H119="CAPPED OUT"),"",'Regular 2'!$K119)</f>
        <v/>
      </c>
      <c r="G115" s="55" t="str">
        <f>IF(OR('Regular 2'!$I119="",'Regular 2'!$I119="Not Approved",'Regular 2'!$H119="CAPPED OUT"),"",'Regular 2'!$G119)</f>
        <v/>
      </c>
      <c r="H115" s="56" t="str">
        <f>IF(OR('Regular 2'!$I119="",'Regular 2'!$I119="Not Approved",'Regular 2'!$H119="CAPPED OUT"),"",'Regular 2'!$H119)</f>
        <v/>
      </c>
    </row>
    <row r="116" spans="1:8" x14ac:dyDescent="0.2">
      <c r="A116" s="61" t="str">
        <f>IF(OR('Regular 2'!$I120="",'Regular 2'!$I120="Not Approved",'Regular 2'!$H120="CAPPED OUT"),"",Cover!$C$5)</f>
        <v/>
      </c>
      <c r="B116" s="61" t="str">
        <f>IF(OR('Regular 2'!$I120="",'Regular 2'!$I120="Not Approved",'Regular 2'!$H120="CAPPED OUT"),"","Regular 2")</f>
        <v/>
      </c>
      <c r="C116" s="53" t="str">
        <f>IF(OR('Regular 2'!$I120="",'Regular 2'!$I120="Not Approved",'Regular 2'!$B120="",'Regular 2'!$H120="CAPPED OUT"),"",'Regular 2'!$B120)</f>
        <v/>
      </c>
      <c r="D116" s="53" t="str">
        <f>IF(OR('Regular 2'!$I120="",'Regular 2'!$I120="Not Approved",'Regular 2'!$H120="CAPPED OUT"),"",'Regular 2'!$C120)</f>
        <v/>
      </c>
      <c r="E116" s="55" t="str">
        <f>IF(OR('Regular 2'!$I120="",'Regular 2'!$I120="Not Approved",'Regular 2'!$H120="CAPPED OUT"),"",'Regular 2'!$I120)</f>
        <v/>
      </c>
      <c r="F116" s="55" t="str">
        <f>IF(OR('Regular 2'!$I120="",'Regular 2'!$I120="Not Approved",'Regular 2'!$K120&lt;&gt;"Yes",'Regular 2'!$H120="CAPPED OUT"),"",'Regular 2'!$K120)</f>
        <v/>
      </c>
      <c r="G116" s="55" t="str">
        <f>IF(OR('Regular 2'!$I120="",'Regular 2'!$I120="Not Approved",'Regular 2'!$H120="CAPPED OUT"),"",'Regular 2'!$G120)</f>
        <v/>
      </c>
      <c r="H116" s="56" t="str">
        <f>IF(OR('Regular 2'!$I120="",'Regular 2'!$I120="Not Approved",'Regular 2'!$H120="CAPPED OUT"),"",'Regular 2'!$H120)</f>
        <v/>
      </c>
    </row>
    <row r="117" spans="1:8" x14ac:dyDescent="0.2">
      <c r="A117" s="61" t="str">
        <f>IF(OR('Regular 2'!$I121="",'Regular 2'!$I121="Not Approved",'Regular 2'!$H121="CAPPED OUT"),"",Cover!$C$5)</f>
        <v/>
      </c>
      <c r="B117" s="61" t="str">
        <f>IF(OR('Regular 2'!$I121="",'Regular 2'!$I121="Not Approved",'Regular 2'!$H121="CAPPED OUT"),"","Regular 2")</f>
        <v/>
      </c>
      <c r="C117" s="53" t="str">
        <f>IF(OR('Regular 2'!$I121="",'Regular 2'!$I121="Not Approved",'Regular 2'!$B121="",'Regular 2'!$H121="CAPPED OUT"),"",'Regular 2'!$B121)</f>
        <v/>
      </c>
      <c r="D117" s="53" t="str">
        <f>IF(OR('Regular 2'!$I121="",'Regular 2'!$I121="Not Approved",'Regular 2'!$H121="CAPPED OUT"),"",'Regular 2'!$C121)</f>
        <v/>
      </c>
      <c r="E117" s="55" t="str">
        <f>IF(OR('Regular 2'!$I121="",'Regular 2'!$I121="Not Approved",'Regular 2'!$H121="CAPPED OUT"),"",'Regular 2'!$I121)</f>
        <v/>
      </c>
      <c r="F117" s="55" t="str">
        <f>IF(OR('Regular 2'!$I121="",'Regular 2'!$I121="Not Approved",'Regular 2'!$K121&lt;&gt;"Yes",'Regular 2'!$H121="CAPPED OUT"),"",'Regular 2'!$K121)</f>
        <v/>
      </c>
      <c r="G117" s="55" t="str">
        <f>IF(OR('Regular 2'!$I121="",'Regular 2'!$I121="Not Approved",'Regular 2'!$H121="CAPPED OUT"),"",'Regular 2'!$G121)</f>
        <v/>
      </c>
      <c r="H117" s="56" t="str">
        <f>IF(OR('Regular 2'!$I121="",'Regular 2'!$I121="Not Approved",'Regular 2'!$H121="CAPPED OUT"),"",'Regular 2'!$H121)</f>
        <v/>
      </c>
    </row>
    <row r="118" spans="1:8" x14ac:dyDescent="0.2">
      <c r="A118" s="61" t="str">
        <f>IF(OR('Regular 2'!$I122="",'Regular 2'!$I122="Not Approved",'Regular 2'!$H122="CAPPED OUT"),"",Cover!$C$5)</f>
        <v/>
      </c>
      <c r="B118" s="61" t="str">
        <f>IF(OR('Regular 2'!$I122="",'Regular 2'!$I122="Not Approved",'Regular 2'!$H122="CAPPED OUT"),"","Regular 2")</f>
        <v/>
      </c>
      <c r="C118" s="53" t="str">
        <f>IF(OR('Regular 2'!$I122="",'Regular 2'!$I122="Not Approved",'Regular 2'!$B122="",'Regular 2'!$H122="CAPPED OUT"),"",'Regular 2'!$B122)</f>
        <v/>
      </c>
      <c r="D118" s="53" t="str">
        <f>IF(OR('Regular 2'!$I122="",'Regular 2'!$I122="Not Approved",'Regular 2'!$H122="CAPPED OUT"),"",'Regular 2'!$C122)</f>
        <v/>
      </c>
      <c r="E118" s="55" t="str">
        <f>IF(OR('Regular 2'!$I122="",'Regular 2'!$I122="Not Approved",'Regular 2'!$H122="CAPPED OUT"),"",'Regular 2'!$I122)</f>
        <v/>
      </c>
      <c r="F118" s="55" t="str">
        <f>IF(OR('Regular 2'!$I122="",'Regular 2'!$I122="Not Approved",'Regular 2'!$K122&lt;&gt;"Yes",'Regular 2'!$H122="CAPPED OUT"),"",'Regular 2'!$K122)</f>
        <v/>
      </c>
      <c r="G118" s="55" t="str">
        <f>IF(OR('Regular 2'!$I122="",'Regular 2'!$I122="Not Approved",'Regular 2'!$H122="CAPPED OUT"),"",'Regular 2'!$G122)</f>
        <v/>
      </c>
      <c r="H118" s="56" t="str">
        <f>IF(OR('Regular 2'!$I122="",'Regular 2'!$I122="Not Approved",'Regular 2'!$H122="CAPPED OUT"),"",'Regular 2'!$H122)</f>
        <v/>
      </c>
    </row>
    <row r="119" spans="1:8" x14ac:dyDescent="0.2">
      <c r="A119" s="61" t="str">
        <f>IF(OR('Regular 2'!$I123="",'Regular 2'!$I123="Not Approved",'Regular 2'!$H123="CAPPED OUT"),"",Cover!$C$5)</f>
        <v/>
      </c>
      <c r="B119" s="61" t="str">
        <f>IF(OR('Regular 2'!$I123="",'Regular 2'!$I123="Not Approved",'Regular 2'!$H123="CAPPED OUT"),"","Regular 2")</f>
        <v/>
      </c>
      <c r="C119" s="53" t="str">
        <f>IF(OR('Regular 2'!$I123="",'Regular 2'!$I123="Not Approved",'Regular 2'!$B123="",'Regular 2'!$H123="CAPPED OUT"),"",'Regular 2'!$B123)</f>
        <v/>
      </c>
      <c r="D119" s="53" t="str">
        <f>IF(OR('Regular 2'!$I123="",'Regular 2'!$I123="Not Approved",'Regular 2'!$H123="CAPPED OUT"),"",'Regular 2'!$C123)</f>
        <v/>
      </c>
      <c r="E119" s="55" t="str">
        <f>IF(OR('Regular 2'!$I123="",'Regular 2'!$I123="Not Approved",'Regular 2'!$H123="CAPPED OUT"),"",'Regular 2'!$I123)</f>
        <v/>
      </c>
      <c r="F119" s="55" t="str">
        <f>IF(OR('Regular 2'!$I123="",'Regular 2'!$I123="Not Approved",'Regular 2'!$K123&lt;&gt;"Yes",'Regular 2'!$H123="CAPPED OUT"),"",'Regular 2'!$K123)</f>
        <v/>
      </c>
      <c r="G119" s="55" t="str">
        <f>IF(OR('Regular 2'!$I123="",'Regular 2'!$I123="Not Approved",'Regular 2'!$H123="CAPPED OUT"),"",'Regular 2'!$G123)</f>
        <v/>
      </c>
      <c r="H119" s="56" t="str">
        <f>IF(OR('Regular 2'!$I123="",'Regular 2'!$I123="Not Approved",'Regular 2'!$H123="CAPPED OUT"),"",'Regular 2'!$H123)</f>
        <v/>
      </c>
    </row>
    <row r="120" spans="1:8" x14ac:dyDescent="0.2">
      <c r="A120" s="61" t="str">
        <f>IF(OR('Regular 2'!$I124="",'Regular 2'!$I124="Not Approved",'Regular 2'!$H124="CAPPED OUT"),"",Cover!$C$5)</f>
        <v/>
      </c>
      <c r="B120" s="61" t="str">
        <f>IF(OR('Regular 2'!$I124="",'Regular 2'!$I124="Not Approved",'Regular 2'!$H124="CAPPED OUT"),"","Regular 2")</f>
        <v/>
      </c>
      <c r="C120" s="53" t="str">
        <f>IF(OR('Regular 2'!$I124="",'Regular 2'!$I124="Not Approved",'Regular 2'!$B124="",'Regular 2'!$H124="CAPPED OUT"),"",'Regular 2'!$B124)</f>
        <v/>
      </c>
      <c r="D120" s="53" t="str">
        <f>IF(OR('Regular 2'!$I124="",'Regular 2'!$I124="Not Approved",'Regular 2'!$H124="CAPPED OUT"),"",'Regular 2'!$C124)</f>
        <v/>
      </c>
      <c r="E120" s="55" t="str">
        <f>IF(OR('Regular 2'!$I124="",'Regular 2'!$I124="Not Approved",'Regular 2'!$H124="CAPPED OUT"),"",'Regular 2'!$I124)</f>
        <v/>
      </c>
      <c r="F120" s="55" t="str">
        <f>IF(OR('Regular 2'!$I124="",'Regular 2'!$I124="Not Approved",'Regular 2'!$K124&lt;&gt;"Yes",'Regular 2'!$H124="CAPPED OUT"),"",'Regular 2'!$K124)</f>
        <v/>
      </c>
      <c r="G120" s="55" t="str">
        <f>IF(OR('Regular 2'!$I124="",'Regular 2'!$I124="Not Approved",'Regular 2'!$H124="CAPPED OUT"),"",'Regular 2'!$G124)</f>
        <v/>
      </c>
      <c r="H120" s="56" t="str">
        <f>IF(OR('Regular 2'!$I124="",'Regular 2'!$I124="Not Approved",'Regular 2'!$H124="CAPPED OUT"),"",'Regular 2'!$H124)</f>
        <v/>
      </c>
    </row>
    <row r="121" spans="1:8" x14ac:dyDescent="0.2">
      <c r="A121" s="61" t="str">
        <f>IF(OR('Regular 2'!$I125="",'Regular 2'!$I125="Not Approved",'Regular 2'!$H125="CAPPED OUT"),"",Cover!$C$5)</f>
        <v/>
      </c>
      <c r="B121" s="61" t="str">
        <f>IF(OR('Regular 2'!$I125="",'Regular 2'!$I125="Not Approved",'Regular 2'!$H125="CAPPED OUT"),"","Regular 2")</f>
        <v/>
      </c>
      <c r="C121" s="53" t="str">
        <f>IF(OR('Regular 2'!$I125="",'Regular 2'!$I125="Not Approved",'Regular 2'!$B125="",'Regular 2'!$H125="CAPPED OUT"),"",'Regular 2'!$B125)</f>
        <v/>
      </c>
      <c r="D121" s="53" t="str">
        <f>IF(OR('Regular 2'!$I125="",'Regular 2'!$I125="Not Approved",'Regular 2'!$H125="CAPPED OUT"),"",'Regular 2'!$C125)</f>
        <v/>
      </c>
      <c r="E121" s="55" t="str">
        <f>IF(OR('Regular 2'!$I125="",'Regular 2'!$I125="Not Approved",'Regular 2'!$H125="CAPPED OUT"),"",'Regular 2'!$I125)</f>
        <v/>
      </c>
      <c r="F121" s="55" t="str">
        <f>IF(OR('Regular 2'!$I125="",'Regular 2'!$I125="Not Approved",'Regular 2'!$K125&lt;&gt;"Yes",'Regular 2'!$H125="CAPPED OUT"),"",'Regular 2'!$K125)</f>
        <v/>
      </c>
      <c r="G121" s="55" t="str">
        <f>IF(OR('Regular 2'!$I125="",'Regular 2'!$I125="Not Approved",'Regular 2'!$H125="CAPPED OUT"),"",'Regular 2'!$G125)</f>
        <v/>
      </c>
      <c r="H121" s="56" t="str">
        <f>IF(OR('Regular 2'!$I125="",'Regular 2'!$I125="Not Approved",'Regular 2'!$H125="CAPPED OUT"),"",'Regular 2'!$H125)</f>
        <v/>
      </c>
    </row>
    <row r="122" spans="1:8" x14ac:dyDescent="0.2">
      <c r="A122" s="61" t="str">
        <f>IF(OR('Regular 2'!$I126="",'Regular 2'!$I126="Not Approved",'Regular 2'!$H126="CAPPED OUT"),"",Cover!$C$5)</f>
        <v/>
      </c>
      <c r="B122" s="61" t="str">
        <f>IF(OR('Regular 2'!$I126="",'Regular 2'!$I126="Not Approved",'Regular 2'!$H126="CAPPED OUT"),"","Regular 2")</f>
        <v/>
      </c>
      <c r="C122" s="53" t="str">
        <f>IF(OR('Regular 2'!$I126="",'Regular 2'!$I126="Not Approved",'Regular 2'!$B126="",'Regular 2'!$H126="CAPPED OUT"),"",'Regular 2'!$B126)</f>
        <v/>
      </c>
      <c r="D122" s="53" t="str">
        <f>IF(OR('Regular 2'!$I126="",'Regular 2'!$I126="Not Approved",'Regular 2'!$H126="CAPPED OUT"),"",'Regular 2'!$C126)</f>
        <v/>
      </c>
      <c r="E122" s="55" t="str">
        <f>IF(OR('Regular 2'!$I126="",'Regular 2'!$I126="Not Approved",'Regular 2'!$H126="CAPPED OUT"),"",'Regular 2'!$I126)</f>
        <v/>
      </c>
      <c r="F122" s="55" t="str">
        <f>IF(OR('Regular 2'!$I126="",'Regular 2'!$I126="Not Approved",'Regular 2'!$K126&lt;&gt;"Yes",'Regular 2'!$H126="CAPPED OUT"),"",'Regular 2'!$K126)</f>
        <v/>
      </c>
      <c r="G122" s="55" t="str">
        <f>IF(OR('Regular 2'!$I126="",'Regular 2'!$I126="Not Approved",'Regular 2'!$H126="CAPPED OUT"),"",'Regular 2'!$G126)</f>
        <v/>
      </c>
      <c r="H122" s="56" t="str">
        <f>IF(OR('Regular 2'!$I126="",'Regular 2'!$I126="Not Approved",'Regular 2'!$H126="CAPPED OUT"),"",'Regular 2'!$H126)</f>
        <v/>
      </c>
    </row>
    <row r="123" spans="1:8" x14ac:dyDescent="0.2">
      <c r="A123" s="61" t="str">
        <f>IF(OR('Regular 2'!$I127="",'Regular 2'!$I127="Not Approved",'Regular 2'!$H127="CAPPED OUT"),"",Cover!$C$5)</f>
        <v/>
      </c>
      <c r="B123" s="61" t="str">
        <f>IF(OR('Regular 2'!$I127="",'Regular 2'!$I127="Not Approved",'Regular 2'!$H127="CAPPED OUT"),"","Regular 2")</f>
        <v/>
      </c>
      <c r="C123" s="53" t="str">
        <f>IF(OR('Regular 2'!$I127="",'Regular 2'!$I127="Not Approved",'Regular 2'!$B127="",'Regular 2'!$H127="CAPPED OUT"),"",'Regular 2'!$B127)</f>
        <v/>
      </c>
      <c r="D123" s="53" t="str">
        <f>IF(OR('Regular 2'!$I127="",'Regular 2'!$I127="Not Approved",'Regular 2'!$H127="CAPPED OUT"),"",'Regular 2'!$C127)</f>
        <v/>
      </c>
      <c r="E123" s="55" t="str">
        <f>IF(OR('Regular 2'!$I127="",'Regular 2'!$I127="Not Approved",'Regular 2'!$H127="CAPPED OUT"),"",'Regular 2'!$I127)</f>
        <v/>
      </c>
      <c r="F123" s="55" t="str">
        <f>IF(OR('Regular 2'!$I127="",'Regular 2'!$I127="Not Approved",'Regular 2'!$K127&lt;&gt;"Yes",'Regular 2'!$H127="CAPPED OUT"),"",'Regular 2'!$K127)</f>
        <v/>
      </c>
      <c r="G123" s="55" t="str">
        <f>IF(OR('Regular 2'!$I127="",'Regular 2'!$I127="Not Approved",'Regular 2'!$H127="CAPPED OUT"),"",'Regular 2'!$G127)</f>
        <v/>
      </c>
      <c r="H123" s="56" t="str">
        <f>IF(OR('Regular 2'!$I127="",'Regular 2'!$I127="Not Approved",'Regular 2'!$H127="CAPPED OUT"),"",'Regular 2'!$H127)</f>
        <v/>
      </c>
    </row>
    <row r="124" spans="1:8" x14ac:dyDescent="0.2">
      <c r="A124" s="61" t="str">
        <f>IF(OR('Regular 2'!$I128="",'Regular 2'!$I128="Not Approved",'Regular 2'!$H128="CAPPED OUT"),"",Cover!$C$5)</f>
        <v/>
      </c>
      <c r="B124" s="61" t="str">
        <f>IF(OR('Regular 2'!$I128="",'Regular 2'!$I128="Not Approved",'Regular 2'!$H128="CAPPED OUT"),"","Regular 2")</f>
        <v/>
      </c>
      <c r="C124" s="53" t="str">
        <f>IF(OR('Regular 2'!$I128="",'Regular 2'!$I128="Not Approved",'Regular 2'!$B128="",'Regular 2'!$H128="CAPPED OUT"),"",'Regular 2'!$B128)</f>
        <v/>
      </c>
      <c r="D124" s="53" t="str">
        <f>IF(OR('Regular 2'!$I128="",'Regular 2'!$I128="Not Approved",'Regular 2'!$H128="CAPPED OUT"),"",'Regular 2'!$C128)</f>
        <v/>
      </c>
      <c r="E124" s="55" t="str">
        <f>IF(OR('Regular 2'!$I128="",'Regular 2'!$I128="Not Approved",'Regular 2'!$H128="CAPPED OUT"),"",'Regular 2'!$I128)</f>
        <v/>
      </c>
      <c r="F124" s="55" t="str">
        <f>IF(OR('Regular 2'!$I128="",'Regular 2'!$I128="Not Approved",'Regular 2'!$K128&lt;&gt;"Yes",'Regular 2'!$H128="CAPPED OUT"),"",'Regular 2'!$K128)</f>
        <v/>
      </c>
      <c r="G124" s="55" t="str">
        <f>IF(OR('Regular 2'!$I128="",'Regular 2'!$I128="Not Approved",'Regular 2'!$H128="CAPPED OUT"),"",'Regular 2'!$G128)</f>
        <v/>
      </c>
      <c r="H124" s="56" t="str">
        <f>IF(OR('Regular 2'!$I128="",'Regular 2'!$I128="Not Approved",'Regular 2'!$H128="CAPPED OUT"),"",'Regular 2'!$H128)</f>
        <v/>
      </c>
    </row>
    <row r="125" spans="1:8" x14ac:dyDescent="0.2">
      <c r="A125" s="61" t="str">
        <f>IF(OR('Regular 2'!$I129="",'Regular 2'!$I129="Not Approved",'Regular 2'!$H129="CAPPED OUT"),"",Cover!$C$5)</f>
        <v/>
      </c>
      <c r="B125" s="61" t="str">
        <f>IF(OR('Regular 2'!$I129="",'Regular 2'!$I129="Not Approved",'Regular 2'!$H129="CAPPED OUT"),"","Regular 2")</f>
        <v/>
      </c>
      <c r="C125" s="53" t="str">
        <f>IF(OR('Regular 2'!$I129="",'Regular 2'!$I129="Not Approved",'Regular 2'!$B129="",'Regular 2'!$H129="CAPPED OUT"),"",'Regular 2'!$B129)</f>
        <v/>
      </c>
      <c r="D125" s="53" t="str">
        <f>IF(OR('Regular 2'!$I129="",'Regular 2'!$I129="Not Approved",'Regular 2'!$H129="CAPPED OUT"),"",'Regular 2'!$C129)</f>
        <v/>
      </c>
      <c r="E125" s="55" t="str">
        <f>IF(OR('Regular 2'!$I129="",'Regular 2'!$I129="Not Approved",'Regular 2'!$H129="CAPPED OUT"),"",'Regular 2'!$I129)</f>
        <v/>
      </c>
      <c r="F125" s="55" t="str">
        <f>IF(OR('Regular 2'!$I129="",'Regular 2'!$I129="Not Approved",'Regular 2'!$K129&lt;&gt;"Yes",'Regular 2'!$H129="CAPPED OUT"),"",'Regular 2'!$K129)</f>
        <v/>
      </c>
      <c r="G125" s="55" t="str">
        <f>IF(OR('Regular 2'!$I129="",'Regular 2'!$I129="Not Approved",'Regular 2'!$H129="CAPPED OUT"),"",'Regular 2'!$G129)</f>
        <v/>
      </c>
      <c r="H125" s="56" t="str">
        <f>IF(OR('Regular 2'!$I129="",'Regular 2'!$I129="Not Approved",'Regular 2'!$H129="CAPPED OUT"),"",'Regular 2'!$H129)</f>
        <v/>
      </c>
    </row>
    <row r="126" spans="1:8" x14ac:dyDescent="0.2">
      <c r="A126" s="61" t="str">
        <f>IF(OR('Regular 2'!$I130="",'Regular 2'!$I130="Not Approved",'Regular 2'!$H130="CAPPED OUT"),"",Cover!$C$5)</f>
        <v/>
      </c>
      <c r="B126" s="61" t="str">
        <f>IF(OR('Regular 2'!$I130="",'Regular 2'!$I130="Not Approved",'Regular 2'!$H130="CAPPED OUT"),"","Regular 2")</f>
        <v/>
      </c>
      <c r="C126" s="53" t="str">
        <f>IF(OR('Regular 2'!$I130="",'Regular 2'!$I130="Not Approved",'Regular 2'!$B130="",'Regular 2'!$H130="CAPPED OUT"),"",'Regular 2'!$B130)</f>
        <v/>
      </c>
      <c r="D126" s="53" t="str">
        <f>IF(OR('Regular 2'!$I130="",'Regular 2'!$I130="Not Approved",'Regular 2'!$H130="CAPPED OUT"),"",'Regular 2'!$C130)</f>
        <v/>
      </c>
      <c r="E126" s="55" t="str">
        <f>IF(OR('Regular 2'!$I130="",'Regular 2'!$I130="Not Approved",'Regular 2'!$H130="CAPPED OUT"),"",'Regular 2'!$I130)</f>
        <v/>
      </c>
      <c r="F126" s="55" t="str">
        <f>IF(OR('Regular 2'!$I130="",'Regular 2'!$I130="Not Approved",'Regular 2'!$K130&lt;&gt;"Yes",'Regular 2'!$H130="CAPPED OUT"),"",'Regular 2'!$K130)</f>
        <v/>
      </c>
      <c r="G126" s="55" t="str">
        <f>IF(OR('Regular 2'!$I130="",'Regular 2'!$I130="Not Approved",'Regular 2'!$H130="CAPPED OUT"),"",'Regular 2'!$G130)</f>
        <v/>
      </c>
      <c r="H126" s="56" t="str">
        <f>IF(OR('Regular 2'!$I130="",'Regular 2'!$I130="Not Approved",'Regular 2'!$H130="CAPPED OUT"),"",'Regular 2'!$H130)</f>
        <v/>
      </c>
    </row>
    <row r="127" spans="1:8" x14ac:dyDescent="0.2">
      <c r="A127" s="61" t="str">
        <f>IF(OR('Regular 2'!$I131="",'Regular 2'!$I131="Not Approved",'Regular 2'!$H131="CAPPED OUT"),"",Cover!$C$5)</f>
        <v/>
      </c>
      <c r="B127" s="61" t="str">
        <f>IF(OR('Regular 2'!$I131="",'Regular 2'!$I131="Not Approved",'Regular 2'!$H131="CAPPED OUT"),"","Regular 2")</f>
        <v/>
      </c>
      <c r="C127" s="53" t="str">
        <f>IF(OR('Regular 2'!$I131="",'Regular 2'!$I131="Not Approved",'Regular 2'!$B131="",'Regular 2'!$H131="CAPPED OUT"),"",'Regular 2'!$B131)</f>
        <v/>
      </c>
      <c r="D127" s="53" t="str">
        <f>IF(OR('Regular 2'!$I131="",'Regular 2'!$I131="Not Approved",'Regular 2'!$H131="CAPPED OUT"),"",'Regular 2'!$C131)</f>
        <v/>
      </c>
      <c r="E127" s="55" t="str">
        <f>IF(OR('Regular 2'!$I131="",'Regular 2'!$I131="Not Approved",'Regular 2'!$H131="CAPPED OUT"),"",'Regular 2'!$I131)</f>
        <v/>
      </c>
      <c r="F127" s="55" t="str">
        <f>IF(OR('Regular 2'!$I131="",'Regular 2'!$I131="Not Approved",'Regular 2'!$K131&lt;&gt;"Yes",'Regular 2'!$H131="CAPPED OUT"),"",'Regular 2'!$K131)</f>
        <v/>
      </c>
      <c r="G127" s="55" t="str">
        <f>IF(OR('Regular 2'!$I131="",'Regular 2'!$I131="Not Approved",'Regular 2'!$H131="CAPPED OUT"),"",'Regular 2'!$G131)</f>
        <v/>
      </c>
      <c r="H127" s="56" t="str">
        <f>IF(OR('Regular 2'!$I131="",'Regular 2'!$I131="Not Approved",'Regular 2'!$H131="CAPPED OUT"),"",'Regular 2'!$H131)</f>
        <v/>
      </c>
    </row>
    <row r="128" spans="1:8" x14ac:dyDescent="0.2">
      <c r="A128" s="61" t="str">
        <f>IF(OR('Regular 2'!$I132="",'Regular 2'!$I132="Not Approved",'Regular 2'!$H132="CAPPED OUT"),"",Cover!$C$5)</f>
        <v/>
      </c>
      <c r="B128" s="61" t="str">
        <f>IF(OR('Regular 2'!$I132="",'Regular 2'!$I132="Not Approved",'Regular 2'!$H132="CAPPED OUT"),"","Regular 2")</f>
        <v/>
      </c>
      <c r="C128" s="53" t="str">
        <f>IF(OR('Regular 2'!$I132="",'Regular 2'!$I132="Not Approved",'Regular 2'!$B132="",'Regular 2'!$H132="CAPPED OUT"),"",'Regular 2'!$B132)</f>
        <v/>
      </c>
      <c r="D128" s="53" t="str">
        <f>IF(OR('Regular 2'!$I132="",'Regular 2'!$I132="Not Approved",'Regular 2'!$H132="CAPPED OUT"),"",'Regular 2'!$C132)</f>
        <v/>
      </c>
      <c r="E128" s="55" t="str">
        <f>IF(OR('Regular 2'!$I132="",'Regular 2'!$I132="Not Approved",'Regular 2'!$H132="CAPPED OUT"),"",'Regular 2'!$I132)</f>
        <v/>
      </c>
      <c r="F128" s="55" t="str">
        <f>IF(OR('Regular 2'!$I132="",'Regular 2'!$I132="Not Approved",'Regular 2'!$K132&lt;&gt;"Yes",'Regular 2'!$H132="CAPPED OUT"),"",'Regular 2'!$K132)</f>
        <v/>
      </c>
      <c r="G128" s="55" t="str">
        <f>IF(OR('Regular 2'!$I132="",'Regular 2'!$I132="Not Approved",'Regular 2'!$H132="CAPPED OUT"),"",'Regular 2'!$G132)</f>
        <v/>
      </c>
      <c r="H128" s="56" t="str">
        <f>IF(OR('Regular 2'!$I132="",'Regular 2'!$I132="Not Approved",'Regular 2'!$H132="CAPPED OUT"),"",'Regular 2'!$H132)</f>
        <v/>
      </c>
    </row>
    <row r="129" spans="1:8" x14ac:dyDescent="0.2">
      <c r="A129" s="61" t="str">
        <f>IF(OR('Regular 2'!$I133="",'Regular 2'!$I133="Not Approved",'Regular 2'!$H133="CAPPED OUT"),"",Cover!$C$5)</f>
        <v/>
      </c>
      <c r="B129" s="61" t="str">
        <f>IF(OR('Regular 2'!$I133="",'Regular 2'!$I133="Not Approved",'Regular 2'!$H133="CAPPED OUT"),"","Regular 2")</f>
        <v/>
      </c>
      <c r="C129" s="53" t="str">
        <f>IF(OR('Regular 2'!$I133="",'Regular 2'!$I133="Not Approved",'Regular 2'!$B133="",'Regular 2'!$H133="CAPPED OUT"),"",'Regular 2'!$B133)</f>
        <v/>
      </c>
      <c r="D129" s="53" t="str">
        <f>IF(OR('Regular 2'!$I133="",'Regular 2'!$I133="Not Approved",'Regular 2'!$H133="CAPPED OUT"),"",'Regular 2'!$C133)</f>
        <v/>
      </c>
      <c r="E129" s="55" t="str">
        <f>IF(OR('Regular 2'!$I133="",'Regular 2'!$I133="Not Approved",'Regular 2'!$H133="CAPPED OUT"),"",'Regular 2'!$I133)</f>
        <v/>
      </c>
      <c r="F129" s="55" t="str">
        <f>IF(OR('Regular 2'!$I133="",'Regular 2'!$I133="Not Approved",'Regular 2'!$K133&lt;&gt;"Yes",'Regular 2'!$H133="CAPPED OUT"),"",'Regular 2'!$K133)</f>
        <v/>
      </c>
      <c r="G129" s="55" t="str">
        <f>IF(OR('Regular 2'!$I133="",'Regular 2'!$I133="Not Approved",'Regular 2'!$H133="CAPPED OUT"),"",'Regular 2'!$G133)</f>
        <v/>
      </c>
      <c r="H129" s="56" t="str">
        <f>IF(OR('Regular 2'!$I133="",'Regular 2'!$I133="Not Approved",'Regular 2'!$H133="CAPPED OUT"),"",'Regular 2'!$H133)</f>
        <v/>
      </c>
    </row>
    <row r="130" spans="1:8" x14ac:dyDescent="0.2">
      <c r="A130" s="61" t="str">
        <f>IF(OR('Regular 2'!$I134="",'Regular 2'!$I134="Not Approved",'Regular 2'!$H134="CAPPED OUT"),"",Cover!$C$5)</f>
        <v/>
      </c>
      <c r="B130" s="61" t="str">
        <f>IF(OR('Regular 2'!$I134="",'Regular 2'!$I134="Not Approved",'Regular 2'!$H134="CAPPED OUT"),"","Regular 2")</f>
        <v/>
      </c>
      <c r="C130" s="53" t="str">
        <f>IF(OR('Regular 2'!$I134="",'Regular 2'!$I134="Not Approved",'Regular 2'!$B134="",'Regular 2'!$H134="CAPPED OUT"),"",'Regular 2'!$B134)</f>
        <v/>
      </c>
      <c r="D130" s="53" t="str">
        <f>IF(OR('Regular 2'!$I134="",'Regular 2'!$I134="Not Approved",'Regular 2'!$H134="CAPPED OUT"),"",'Regular 2'!$C134)</f>
        <v/>
      </c>
      <c r="E130" s="55" t="str">
        <f>IF(OR('Regular 2'!$I134="",'Regular 2'!$I134="Not Approved",'Regular 2'!$H134="CAPPED OUT"),"",'Regular 2'!$I134)</f>
        <v/>
      </c>
      <c r="F130" s="55" t="str">
        <f>IF(OR('Regular 2'!$I134="",'Regular 2'!$I134="Not Approved",'Regular 2'!$K134&lt;&gt;"Yes",'Regular 2'!$H134="CAPPED OUT"),"",'Regular 2'!$K134)</f>
        <v/>
      </c>
      <c r="G130" s="55" t="str">
        <f>IF(OR('Regular 2'!$I134="",'Regular 2'!$I134="Not Approved",'Regular 2'!$H134="CAPPED OUT"),"",'Regular 2'!$G134)</f>
        <v/>
      </c>
      <c r="H130" s="56" t="str">
        <f>IF(OR('Regular 2'!$I134="",'Regular 2'!$I134="Not Approved",'Regular 2'!$H134="CAPPED OUT"),"",'Regular 2'!$H134)</f>
        <v/>
      </c>
    </row>
    <row r="131" spans="1:8" x14ac:dyDescent="0.2">
      <c r="A131" s="61" t="str">
        <f>IF(OR('Regular 2'!$I135="",'Regular 2'!$I135="Not Approved",'Regular 2'!$H135="CAPPED OUT"),"",Cover!$C$5)</f>
        <v/>
      </c>
      <c r="B131" s="61" t="str">
        <f>IF(OR('Regular 2'!$I135="",'Regular 2'!$I135="Not Approved",'Regular 2'!$H135="CAPPED OUT"),"","Regular 2")</f>
        <v/>
      </c>
      <c r="C131" s="53" t="str">
        <f>IF(OR('Regular 2'!$I135="",'Regular 2'!$I135="Not Approved",'Regular 2'!$B135="",'Regular 2'!$H135="CAPPED OUT"),"",'Regular 2'!$B135)</f>
        <v/>
      </c>
      <c r="D131" s="53" t="str">
        <f>IF(OR('Regular 2'!$I135="",'Regular 2'!$I135="Not Approved",'Regular 2'!$H135="CAPPED OUT"),"",'Regular 2'!$C135)</f>
        <v/>
      </c>
      <c r="E131" s="55" t="str">
        <f>IF(OR('Regular 2'!$I135="",'Regular 2'!$I135="Not Approved",'Regular 2'!$H135="CAPPED OUT"),"",'Regular 2'!$I135)</f>
        <v/>
      </c>
      <c r="F131" s="55" t="str">
        <f>IF(OR('Regular 2'!$I135="",'Regular 2'!$I135="Not Approved",'Regular 2'!$K135&lt;&gt;"Yes",'Regular 2'!$H135="CAPPED OUT"),"",'Regular 2'!$K135)</f>
        <v/>
      </c>
      <c r="G131" s="55" t="str">
        <f>IF(OR('Regular 2'!$I135="",'Regular 2'!$I135="Not Approved",'Regular 2'!$H135="CAPPED OUT"),"",'Regular 2'!$G135)</f>
        <v/>
      </c>
      <c r="H131" s="56" t="str">
        <f>IF(OR('Regular 2'!$I135="",'Regular 2'!$I135="Not Approved",'Regular 2'!$H135="CAPPED OUT"),"",'Regular 2'!$H135)</f>
        <v/>
      </c>
    </row>
    <row r="132" spans="1:8" x14ac:dyDescent="0.2">
      <c r="A132" s="61" t="str">
        <f>IF(OR('Regular 2'!$I136="",'Regular 2'!$I136="Not Approved",'Regular 2'!$H136="CAPPED OUT"),"",Cover!$C$5)</f>
        <v/>
      </c>
      <c r="B132" s="61" t="str">
        <f>IF(OR('Regular 2'!$I136="",'Regular 2'!$I136="Not Approved",'Regular 2'!$H136="CAPPED OUT"),"","Regular 2")</f>
        <v/>
      </c>
      <c r="C132" s="53" t="str">
        <f>IF(OR('Regular 2'!$I136="",'Regular 2'!$I136="Not Approved",'Regular 2'!$B136="",'Regular 2'!$H136="CAPPED OUT"),"",'Regular 2'!$B136)</f>
        <v/>
      </c>
      <c r="D132" s="53" t="str">
        <f>IF(OR('Regular 2'!$I136="",'Regular 2'!$I136="Not Approved",'Regular 2'!$H136="CAPPED OUT"),"",'Regular 2'!$C136)</f>
        <v/>
      </c>
      <c r="E132" s="55" t="str">
        <f>IF(OR('Regular 2'!$I136="",'Regular 2'!$I136="Not Approved",'Regular 2'!$H136="CAPPED OUT"),"",'Regular 2'!$I136)</f>
        <v/>
      </c>
      <c r="F132" s="55" t="str">
        <f>IF(OR('Regular 2'!$I136="",'Regular 2'!$I136="Not Approved",'Regular 2'!$K136&lt;&gt;"Yes",'Regular 2'!$H136="CAPPED OUT"),"",'Regular 2'!$K136)</f>
        <v/>
      </c>
      <c r="G132" s="55" t="str">
        <f>IF(OR('Regular 2'!$I136="",'Regular 2'!$I136="Not Approved",'Regular 2'!$H136="CAPPED OUT"),"",'Regular 2'!$G136)</f>
        <v/>
      </c>
      <c r="H132" s="56" t="str">
        <f>IF(OR('Regular 2'!$I136="",'Regular 2'!$I136="Not Approved",'Regular 2'!$H136="CAPPED OUT"),"",'Regular 2'!$H136)</f>
        <v/>
      </c>
    </row>
    <row r="133" spans="1:8" x14ac:dyDescent="0.2">
      <c r="A133" s="61" t="str">
        <f>IF(OR('Regular 2'!$I137="",'Regular 2'!$I137="Not Approved",'Regular 2'!$H137="CAPPED OUT"),"",Cover!$C$5)</f>
        <v/>
      </c>
      <c r="B133" s="61" t="str">
        <f>IF(OR('Regular 2'!$I137="",'Regular 2'!$I137="Not Approved",'Regular 2'!$H137="CAPPED OUT"),"","Regular 2")</f>
        <v/>
      </c>
      <c r="C133" s="53" t="str">
        <f>IF(OR('Regular 2'!$I137="",'Regular 2'!$I137="Not Approved",'Regular 2'!$B137="",'Regular 2'!$H137="CAPPED OUT"),"",'Regular 2'!$B137)</f>
        <v/>
      </c>
      <c r="D133" s="53" t="str">
        <f>IF(OR('Regular 2'!$I137="",'Regular 2'!$I137="Not Approved",'Regular 2'!$H137="CAPPED OUT"),"",'Regular 2'!$C137)</f>
        <v/>
      </c>
      <c r="E133" s="55" t="str">
        <f>IF(OR('Regular 2'!$I137="",'Regular 2'!$I137="Not Approved",'Regular 2'!$H137="CAPPED OUT"),"",'Regular 2'!$I137)</f>
        <v/>
      </c>
      <c r="F133" s="55" t="str">
        <f>IF(OR('Regular 2'!$I137="",'Regular 2'!$I137="Not Approved",'Regular 2'!$K137&lt;&gt;"Yes",'Regular 2'!$H137="CAPPED OUT"),"",'Regular 2'!$K137)</f>
        <v/>
      </c>
      <c r="G133" s="55" t="str">
        <f>IF(OR('Regular 2'!$I137="",'Regular 2'!$I137="Not Approved",'Regular 2'!$H137="CAPPED OUT"),"",'Regular 2'!$G137)</f>
        <v/>
      </c>
      <c r="H133" s="56" t="str">
        <f>IF(OR('Regular 2'!$I137="",'Regular 2'!$I137="Not Approved",'Regular 2'!$H137="CAPPED OUT"),"",'Regular 2'!$H137)</f>
        <v/>
      </c>
    </row>
    <row r="134" spans="1:8" x14ac:dyDescent="0.2">
      <c r="A134" s="61" t="str">
        <f>IF(OR('Regular 2'!$I138="",'Regular 2'!$I138="Not Approved",'Regular 2'!$H138="CAPPED OUT"),"",Cover!$C$5)</f>
        <v/>
      </c>
      <c r="B134" s="61" t="str">
        <f>IF(OR('Regular 2'!$I138="",'Regular 2'!$I138="Not Approved",'Regular 2'!$H138="CAPPED OUT"),"","Regular 2")</f>
        <v/>
      </c>
      <c r="C134" s="53" t="str">
        <f>IF(OR('Regular 2'!$I138="",'Regular 2'!$I138="Not Approved",'Regular 2'!$B138="",'Regular 2'!$H138="CAPPED OUT"),"",'Regular 2'!$B138)</f>
        <v/>
      </c>
      <c r="D134" s="53" t="str">
        <f>IF(OR('Regular 2'!$I138="",'Regular 2'!$I138="Not Approved",'Regular 2'!$H138="CAPPED OUT"),"",'Regular 2'!$C138)</f>
        <v/>
      </c>
      <c r="E134" s="55" t="str">
        <f>IF(OR('Regular 2'!$I138="",'Regular 2'!$I138="Not Approved",'Regular 2'!$H138="CAPPED OUT"),"",'Regular 2'!$I138)</f>
        <v/>
      </c>
      <c r="F134" s="55" t="str">
        <f>IF(OR('Regular 2'!$I138="",'Regular 2'!$I138="Not Approved",'Regular 2'!$K138&lt;&gt;"Yes",'Regular 2'!$H138="CAPPED OUT"),"",'Regular 2'!$K138)</f>
        <v/>
      </c>
      <c r="G134" s="55" t="str">
        <f>IF(OR('Regular 2'!$I138="",'Regular 2'!$I138="Not Approved",'Regular 2'!$H138="CAPPED OUT"),"",'Regular 2'!$G138)</f>
        <v/>
      </c>
      <c r="H134" s="56" t="str">
        <f>IF(OR('Regular 2'!$I138="",'Regular 2'!$I138="Not Approved",'Regular 2'!$H138="CAPPED OUT"),"",'Regular 2'!$H138)</f>
        <v/>
      </c>
    </row>
    <row r="135" spans="1:8" x14ac:dyDescent="0.2">
      <c r="A135" s="61" t="str">
        <f>IF(OR('Regular 2'!$I139="",'Regular 2'!$I139="Not Approved",'Regular 2'!$H139="CAPPED OUT"),"",Cover!$C$5)</f>
        <v/>
      </c>
      <c r="B135" s="61" t="str">
        <f>IF(OR('Regular 2'!$I139="",'Regular 2'!$I139="Not Approved",'Regular 2'!$H139="CAPPED OUT"),"","Regular 2")</f>
        <v/>
      </c>
      <c r="C135" s="53" t="str">
        <f>IF(OR('Regular 2'!$I139="",'Regular 2'!$I139="Not Approved",'Regular 2'!$B139="",'Regular 2'!$H139="CAPPED OUT"),"",'Regular 2'!$B139)</f>
        <v/>
      </c>
      <c r="D135" s="53" t="str">
        <f>IF(OR('Regular 2'!$I139="",'Regular 2'!$I139="Not Approved",'Regular 2'!$H139="CAPPED OUT"),"",'Regular 2'!$C139)</f>
        <v/>
      </c>
      <c r="E135" s="55" t="str">
        <f>IF(OR('Regular 2'!$I139="",'Regular 2'!$I139="Not Approved",'Regular 2'!$H139="CAPPED OUT"),"",'Regular 2'!$I139)</f>
        <v/>
      </c>
      <c r="F135" s="55" t="str">
        <f>IF(OR('Regular 2'!$I139="",'Regular 2'!$I139="Not Approved",'Regular 2'!$K139&lt;&gt;"Yes",'Regular 2'!$H139="CAPPED OUT"),"",'Regular 2'!$K139)</f>
        <v/>
      </c>
      <c r="G135" s="55" t="str">
        <f>IF(OR('Regular 2'!$I139="",'Regular 2'!$I139="Not Approved",'Regular 2'!$H139="CAPPED OUT"),"",'Regular 2'!$G139)</f>
        <v/>
      </c>
      <c r="H135" s="56" t="str">
        <f>IF(OR('Regular 2'!$I139="",'Regular 2'!$I139="Not Approved",'Regular 2'!$H139="CAPPED OUT"),"",'Regular 2'!$H139)</f>
        <v/>
      </c>
    </row>
    <row r="136" spans="1:8" x14ac:dyDescent="0.2">
      <c r="A136" s="61" t="str">
        <f>IF(OR('Regular 2'!$I140="",'Regular 2'!$I140="Not Approved",'Regular 2'!$H140="CAPPED OUT"),"",Cover!$C$5)</f>
        <v/>
      </c>
      <c r="B136" s="61" t="str">
        <f>IF(OR('Regular 2'!$I140="",'Regular 2'!$I140="Not Approved",'Regular 2'!$H140="CAPPED OUT"),"","Regular 2")</f>
        <v/>
      </c>
      <c r="C136" s="53" t="str">
        <f>IF(OR('Regular 2'!$I140="",'Regular 2'!$I140="Not Approved",'Regular 2'!$B140="",'Regular 2'!$H140="CAPPED OUT"),"",'Regular 2'!$B140)</f>
        <v/>
      </c>
      <c r="D136" s="53" t="str">
        <f>IF(OR('Regular 2'!$I140="",'Regular 2'!$I140="Not Approved",'Regular 2'!$H140="CAPPED OUT"),"",'Regular 2'!$C140)</f>
        <v/>
      </c>
      <c r="E136" s="55" t="str">
        <f>IF(OR('Regular 2'!$I140="",'Regular 2'!$I140="Not Approved",'Regular 2'!$H140="CAPPED OUT"),"",'Regular 2'!$I140)</f>
        <v/>
      </c>
      <c r="F136" s="55" t="str">
        <f>IF(OR('Regular 2'!$I140="",'Regular 2'!$I140="Not Approved",'Regular 2'!$K140&lt;&gt;"Yes",'Regular 2'!$H140="CAPPED OUT"),"",'Regular 2'!$K140)</f>
        <v/>
      </c>
      <c r="G136" s="55" t="str">
        <f>IF(OR('Regular 2'!$I140="",'Regular 2'!$I140="Not Approved",'Regular 2'!$H140="CAPPED OUT"),"",'Regular 2'!$G140)</f>
        <v/>
      </c>
      <c r="H136" s="56" t="str">
        <f>IF(OR('Regular 2'!$I140="",'Regular 2'!$I140="Not Approved",'Regular 2'!$H140="CAPPED OUT"),"",'Regular 2'!$H140)</f>
        <v/>
      </c>
    </row>
    <row r="137" spans="1:8" x14ac:dyDescent="0.2">
      <c r="A137" s="61" t="str">
        <f>IF(OR('Regular 2'!$I141="",'Regular 2'!$I141="Not Approved",'Regular 2'!$H141="CAPPED OUT"),"",Cover!$C$5)</f>
        <v/>
      </c>
      <c r="B137" s="61" t="str">
        <f>IF(OR('Regular 2'!$I141="",'Regular 2'!$I141="Not Approved",'Regular 2'!$H141="CAPPED OUT"),"","Regular 2")</f>
        <v/>
      </c>
      <c r="C137" s="53" t="str">
        <f>IF(OR('Regular 2'!$I141="",'Regular 2'!$I141="Not Approved",'Regular 2'!$B141="",'Regular 2'!$H141="CAPPED OUT"),"",'Regular 2'!$B141)</f>
        <v/>
      </c>
      <c r="D137" s="53" t="str">
        <f>IF(OR('Regular 2'!$I141="",'Regular 2'!$I141="Not Approved",'Regular 2'!$H141="CAPPED OUT"),"",'Regular 2'!$C141)</f>
        <v/>
      </c>
      <c r="E137" s="55" t="str">
        <f>IF(OR('Regular 2'!$I141="",'Regular 2'!$I141="Not Approved",'Regular 2'!$H141="CAPPED OUT"),"",'Regular 2'!$I141)</f>
        <v/>
      </c>
      <c r="F137" s="55" t="str">
        <f>IF(OR('Regular 2'!$I141="",'Regular 2'!$I141="Not Approved",'Regular 2'!$K141&lt;&gt;"Yes",'Regular 2'!$H141="CAPPED OUT"),"",'Regular 2'!$K141)</f>
        <v/>
      </c>
      <c r="G137" s="55" t="str">
        <f>IF(OR('Regular 2'!$I141="",'Regular 2'!$I141="Not Approved",'Regular 2'!$H141="CAPPED OUT"),"",'Regular 2'!$G141)</f>
        <v/>
      </c>
      <c r="H137" s="56" t="str">
        <f>IF(OR('Regular 2'!$I141="",'Regular 2'!$I141="Not Approved",'Regular 2'!$H141="CAPPED OUT"),"",'Regular 2'!$H141)</f>
        <v/>
      </c>
    </row>
    <row r="138" spans="1:8" x14ac:dyDescent="0.2">
      <c r="A138" s="61" t="str">
        <f>IF(OR('Regular 2'!$I142="",'Regular 2'!$I142="Not Approved",'Regular 2'!$H142="CAPPED OUT"),"",Cover!$C$5)</f>
        <v/>
      </c>
      <c r="B138" s="61" t="str">
        <f>IF(OR('Regular 2'!$I142="",'Regular 2'!$I142="Not Approved",'Regular 2'!$H142="CAPPED OUT"),"","Regular 2")</f>
        <v/>
      </c>
      <c r="C138" s="53" t="str">
        <f>IF(OR('Regular 2'!$I142="",'Regular 2'!$I142="Not Approved",'Regular 2'!$B142="",'Regular 2'!$H142="CAPPED OUT"),"",'Regular 2'!$B142)</f>
        <v/>
      </c>
      <c r="D138" s="53" t="str">
        <f>IF(OR('Regular 2'!$I142="",'Regular 2'!$I142="Not Approved",'Regular 2'!$H142="CAPPED OUT"),"",'Regular 2'!$C142)</f>
        <v/>
      </c>
      <c r="E138" s="55" t="str">
        <f>IF(OR('Regular 2'!$I142="",'Regular 2'!$I142="Not Approved",'Regular 2'!$H142="CAPPED OUT"),"",'Regular 2'!$I142)</f>
        <v/>
      </c>
      <c r="F138" s="55" t="str">
        <f>IF(OR('Regular 2'!$I142="",'Regular 2'!$I142="Not Approved",'Regular 2'!$K142&lt;&gt;"Yes",'Regular 2'!$H142="CAPPED OUT"),"",'Regular 2'!$K142)</f>
        <v/>
      </c>
      <c r="G138" s="55" t="str">
        <f>IF(OR('Regular 2'!$I142="",'Regular 2'!$I142="Not Approved",'Regular 2'!$H142="CAPPED OUT"),"",'Regular 2'!$G142)</f>
        <v/>
      </c>
      <c r="H138" s="56" t="str">
        <f>IF(OR('Regular 2'!$I142="",'Regular 2'!$I142="Not Approved",'Regular 2'!$H142="CAPPED OUT"),"",'Regular 2'!$H142)</f>
        <v/>
      </c>
    </row>
    <row r="139" spans="1:8" x14ac:dyDescent="0.2">
      <c r="A139" s="61" t="str">
        <f>IF(OR('Regular 2'!$I143="",'Regular 2'!$I143="Not Approved",'Regular 2'!$H143="CAPPED OUT"),"",Cover!$C$5)</f>
        <v/>
      </c>
      <c r="B139" s="61" t="str">
        <f>IF(OR('Regular 2'!$I143="",'Regular 2'!$I143="Not Approved",'Regular 2'!$H143="CAPPED OUT"),"","Regular 2")</f>
        <v/>
      </c>
      <c r="C139" s="53" t="str">
        <f>IF(OR('Regular 2'!$I143="",'Regular 2'!$I143="Not Approved",'Regular 2'!$B143="",'Regular 2'!$H143="CAPPED OUT"),"",'Regular 2'!$B143)</f>
        <v/>
      </c>
      <c r="D139" s="53" t="str">
        <f>IF(OR('Regular 2'!$I143="",'Regular 2'!$I143="Not Approved",'Regular 2'!$H143="CAPPED OUT"),"",'Regular 2'!$C143)</f>
        <v/>
      </c>
      <c r="E139" s="55" t="str">
        <f>IF(OR('Regular 2'!$I143="",'Regular 2'!$I143="Not Approved",'Regular 2'!$H143="CAPPED OUT"),"",'Regular 2'!$I143)</f>
        <v/>
      </c>
      <c r="F139" s="55" t="str">
        <f>IF(OR('Regular 2'!$I143="",'Regular 2'!$I143="Not Approved",'Regular 2'!$K143&lt;&gt;"Yes",'Regular 2'!$H143="CAPPED OUT"),"",'Regular 2'!$K143)</f>
        <v/>
      </c>
      <c r="G139" s="55" t="str">
        <f>IF(OR('Regular 2'!$I143="",'Regular 2'!$I143="Not Approved",'Regular 2'!$H143="CAPPED OUT"),"",'Regular 2'!$G143)</f>
        <v/>
      </c>
      <c r="H139" s="56" t="str">
        <f>IF(OR('Regular 2'!$I143="",'Regular 2'!$I143="Not Approved",'Regular 2'!$H143="CAPPED OUT"),"",'Regular 2'!$H143)</f>
        <v/>
      </c>
    </row>
    <row r="140" spans="1:8" x14ac:dyDescent="0.2">
      <c r="A140" s="61" t="str">
        <f>IF(OR('Regular 2'!$I144="",'Regular 2'!$I144="Not Approved",'Regular 2'!$H144="CAPPED OUT"),"",Cover!$C$5)</f>
        <v/>
      </c>
      <c r="B140" s="61" t="str">
        <f>IF(OR('Regular 2'!$I144="",'Regular 2'!$I144="Not Approved",'Regular 2'!$H144="CAPPED OUT"),"","Regular 2")</f>
        <v/>
      </c>
      <c r="C140" s="53" t="str">
        <f>IF(OR('Regular 2'!$I144="",'Regular 2'!$I144="Not Approved",'Regular 2'!$B144="",'Regular 2'!$H144="CAPPED OUT"),"",'Regular 2'!$B144)</f>
        <v/>
      </c>
      <c r="D140" s="53" t="str">
        <f>IF(OR('Regular 2'!$I144="",'Regular 2'!$I144="Not Approved",'Regular 2'!$H144="CAPPED OUT"),"",'Regular 2'!$C144)</f>
        <v/>
      </c>
      <c r="E140" s="55" t="str">
        <f>IF(OR('Regular 2'!$I144="",'Regular 2'!$I144="Not Approved",'Regular 2'!$H144="CAPPED OUT"),"",'Regular 2'!$I144)</f>
        <v/>
      </c>
      <c r="F140" s="55" t="str">
        <f>IF(OR('Regular 2'!$I144="",'Regular 2'!$I144="Not Approved",'Regular 2'!$K144&lt;&gt;"Yes",'Regular 2'!$H144="CAPPED OUT"),"",'Regular 2'!$K144)</f>
        <v/>
      </c>
      <c r="G140" s="55" t="str">
        <f>IF(OR('Regular 2'!$I144="",'Regular 2'!$I144="Not Approved",'Regular 2'!$H144="CAPPED OUT"),"",'Regular 2'!$G144)</f>
        <v/>
      </c>
      <c r="H140" s="56" t="str">
        <f>IF(OR('Regular 2'!$I144="",'Regular 2'!$I144="Not Approved",'Regular 2'!$H144="CAPPED OUT"),"",'Regular 2'!$H144)</f>
        <v/>
      </c>
    </row>
    <row r="141" spans="1:8" x14ac:dyDescent="0.2">
      <c r="A141" s="61" t="str">
        <f>IF(OR('Regular 2'!$I145="",'Regular 2'!$I145="Not Approved",'Regular 2'!$H145="CAPPED OUT"),"",Cover!$C$5)</f>
        <v/>
      </c>
      <c r="B141" s="61" t="str">
        <f>IF(OR('Regular 2'!$I145="",'Regular 2'!$I145="Not Approved",'Regular 2'!$H145="CAPPED OUT"),"","Regular 2")</f>
        <v/>
      </c>
      <c r="C141" s="53" t="str">
        <f>IF(OR('Regular 2'!$I145="",'Regular 2'!$I145="Not Approved",'Regular 2'!$B145="",'Regular 2'!$H145="CAPPED OUT"),"",'Regular 2'!$B145)</f>
        <v/>
      </c>
      <c r="D141" s="53" t="str">
        <f>IF(OR('Regular 2'!$I145="",'Regular 2'!$I145="Not Approved",'Regular 2'!$H145="CAPPED OUT"),"",'Regular 2'!$C145)</f>
        <v/>
      </c>
      <c r="E141" s="55" t="str">
        <f>IF(OR('Regular 2'!$I145="",'Regular 2'!$I145="Not Approved",'Regular 2'!$H145="CAPPED OUT"),"",'Regular 2'!$I145)</f>
        <v/>
      </c>
      <c r="F141" s="55" t="str">
        <f>IF(OR('Regular 2'!$I145="",'Regular 2'!$I145="Not Approved",'Regular 2'!$K145&lt;&gt;"Yes",'Regular 2'!$H145="CAPPED OUT"),"",'Regular 2'!$K145)</f>
        <v/>
      </c>
      <c r="G141" s="55" t="str">
        <f>IF(OR('Regular 2'!$I145="",'Regular 2'!$I145="Not Approved",'Regular 2'!$H145="CAPPED OUT"),"",'Regular 2'!$G145)</f>
        <v/>
      </c>
      <c r="H141" s="56" t="str">
        <f>IF(OR('Regular 2'!$I145="",'Regular 2'!$I145="Not Approved",'Regular 2'!$H145="CAPPED OUT"),"",'Regular 2'!$H145)</f>
        <v/>
      </c>
    </row>
    <row r="142" spans="1:8" x14ac:dyDescent="0.2">
      <c r="A142" s="61" t="str">
        <f>IF(OR('Regular 2'!$I146="",'Regular 2'!$I146="Not Approved",'Regular 2'!$H146="CAPPED OUT"),"",Cover!$C$5)</f>
        <v/>
      </c>
      <c r="B142" s="61" t="str">
        <f>IF(OR('Regular 2'!$I146="",'Regular 2'!$I146="Not Approved",'Regular 2'!$H146="CAPPED OUT"),"","Regular 2")</f>
        <v/>
      </c>
      <c r="C142" s="53" t="str">
        <f>IF(OR('Regular 2'!$I146="",'Regular 2'!$I146="Not Approved",'Regular 2'!$B146="",'Regular 2'!$H146="CAPPED OUT"),"",'Regular 2'!$B146)</f>
        <v/>
      </c>
      <c r="D142" s="53" t="str">
        <f>IF(OR('Regular 2'!$I146="",'Regular 2'!$I146="Not Approved",'Regular 2'!$H146="CAPPED OUT"),"",'Regular 2'!$C146)</f>
        <v/>
      </c>
      <c r="E142" s="55" t="str">
        <f>IF(OR('Regular 2'!$I146="",'Regular 2'!$I146="Not Approved",'Regular 2'!$H146="CAPPED OUT"),"",'Regular 2'!$I146)</f>
        <v/>
      </c>
      <c r="F142" s="55" t="str">
        <f>IF(OR('Regular 2'!$I146="",'Regular 2'!$I146="Not Approved",'Regular 2'!$K146&lt;&gt;"Yes",'Regular 2'!$H146="CAPPED OUT"),"",'Regular 2'!$K146)</f>
        <v/>
      </c>
      <c r="G142" s="55" t="str">
        <f>IF(OR('Regular 2'!$I146="",'Regular 2'!$I146="Not Approved",'Regular 2'!$H146="CAPPED OUT"),"",'Regular 2'!$G146)</f>
        <v/>
      </c>
      <c r="H142" s="56" t="str">
        <f>IF(OR('Regular 2'!$I146="",'Regular 2'!$I146="Not Approved",'Regular 2'!$H146="CAPPED OUT"),"",'Regular 2'!$H146)</f>
        <v/>
      </c>
    </row>
    <row r="143" spans="1:8" x14ac:dyDescent="0.2">
      <c r="A143" s="61" t="str">
        <f>IF(OR('Regular 2'!$I147="",'Regular 2'!$I147="Not Approved",'Regular 2'!$H147="CAPPED OUT"),"",Cover!$C$5)</f>
        <v/>
      </c>
      <c r="B143" s="61" t="str">
        <f>IF(OR('Regular 2'!$I147="",'Regular 2'!$I147="Not Approved",'Regular 2'!$H147="CAPPED OUT"),"","Regular 2")</f>
        <v/>
      </c>
      <c r="C143" s="53" t="str">
        <f>IF(OR('Regular 2'!$I147="",'Regular 2'!$I147="Not Approved",'Regular 2'!$B147="",'Regular 2'!$H147="CAPPED OUT"),"",'Regular 2'!$B147)</f>
        <v/>
      </c>
      <c r="D143" s="53" t="str">
        <f>IF(OR('Regular 2'!$I147="",'Regular 2'!$I147="Not Approved",'Regular 2'!$H147="CAPPED OUT"),"",'Regular 2'!$C147)</f>
        <v/>
      </c>
      <c r="E143" s="55" t="str">
        <f>IF(OR('Regular 2'!$I147="",'Regular 2'!$I147="Not Approved",'Regular 2'!$H147="CAPPED OUT"),"",'Regular 2'!$I147)</f>
        <v/>
      </c>
      <c r="F143" s="55" t="str">
        <f>IF(OR('Regular 2'!$I147="",'Regular 2'!$I147="Not Approved",'Regular 2'!$K147&lt;&gt;"Yes",'Regular 2'!$H147="CAPPED OUT"),"",'Regular 2'!$K147)</f>
        <v/>
      </c>
      <c r="G143" s="55" t="str">
        <f>IF(OR('Regular 2'!$I147="",'Regular 2'!$I147="Not Approved",'Regular 2'!$H147="CAPPED OUT"),"",'Regular 2'!$G147)</f>
        <v/>
      </c>
      <c r="H143" s="56" t="str">
        <f>IF(OR('Regular 2'!$I147="",'Regular 2'!$I147="Not Approved",'Regular 2'!$H147="CAPPED OUT"),"",'Regular 2'!$H147)</f>
        <v/>
      </c>
    </row>
    <row r="144" spans="1:8" x14ac:dyDescent="0.2">
      <c r="A144" s="61" t="str">
        <f>IF(OR('Regular 2'!$I148="",'Regular 2'!$I148="Not Approved",'Regular 2'!$H148="CAPPED OUT"),"",Cover!$C$5)</f>
        <v/>
      </c>
      <c r="B144" s="61" t="str">
        <f>IF(OR('Regular 2'!$I148="",'Regular 2'!$I148="Not Approved",'Regular 2'!$H148="CAPPED OUT"),"","Regular 2")</f>
        <v/>
      </c>
      <c r="C144" s="53" t="str">
        <f>IF(OR('Regular 2'!$I148="",'Regular 2'!$I148="Not Approved",'Regular 2'!$B148="",'Regular 2'!$H148="CAPPED OUT"),"",'Regular 2'!$B148)</f>
        <v/>
      </c>
      <c r="D144" s="53" t="str">
        <f>IF(OR('Regular 2'!$I148="",'Regular 2'!$I148="Not Approved",'Regular 2'!$H148="CAPPED OUT"),"",'Regular 2'!$C148)</f>
        <v/>
      </c>
      <c r="E144" s="55" t="str">
        <f>IF(OR('Regular 2'!$I148="",'Regular 2'!$I148="Not Approved",'Regular 2'!$H148="CAPPED OUT"),"",'Regular 2'!$I148)</f>
        <v/>
      </c>
      <c r="F144" s="55" t="str">
        <f>IF(OR('Regular 2'!$I148="",'Regular 2'!$I148="Not Approved",'Regular 2'!$K148&lt;&gt;"Yes",'Regular 2'!$H148="CAPPED OUT"),"",'Regular 2'!$K148)</f>
        <v/>
      </c>
      <c r="G144" s="55" t="str">
        <f>IF(OR('Regular 2'!$I148="",'Regular 2'!$I148="Not Approved",'Regular 2'!$H148="CAPPED OUT"),"",'Regular 2'!$G148)</f>
        <v/>
      </c>
      <c r="H144" s="56" t="str">
        <f>IF(OR('Regular 2'!$I148="",'Regular 2'!$I148="Not Approved",'Regular 2'!$H148="CAPPED OUT"),"",'Regular 2'!$H148)</f>
        <v/>
      </c>
    </row>
    <row r="145" spans="1:8" x14ac:dyDescent="0.2">
      <c r="A145" s="61" t="str">
        <f>IF(OR('Regular 2'!$I149="",'Regular 2'!$I149="Not Approved",'Regular 2'!$H149="CAPPED OUT"),"",Cover!$C$5)</f>
        <v/>
      </c>
      <c r="B145" s="61" t="str">
        <f>IF(OR('Regular 2'!$I149="",'Regular 2'!$I149="Not Approved",'Regular 2'!$H149="CAPPED OUT"),"","Regular 2")</f>
        <v/>
      </c>
      <c r="C145" s="53" t="str">
        <f>IF(OR('Regular 2'!$I149="",'Regular 2'!$I149="Not Approved",'Regular 2'!$B149="",'Regular 2'!$H149="CAPPED OUT"),"",'Regular 2'!$B149)</f>
        <v/>
      </c>
      <c r="D145" s="53" t="str">
        <f>IF(OR('Regular 2'!$I149="",'Regular 2'!$I149="Not Approved",'Regular 2'!$H149="CAPPED OUT"),"",'Regular 2'!$C149)</f>
        <v/>
      </c>
      <c r="E145" s="55" t="str">
        <f>IF(OR('Regular 2'!$I149="",'Regular 2'!$I149="Not Approved",'Regular 2'!$H149="CAPPED OUT"),"",'Regular 2'!$I149)</f>
        <v/>
      </c>
      <c r="F145" s="55" t="str">
        <f>IF(OR('Regular 2'!$I149="",'Regular 2'!$I149="Not Approved",'Regular 2'!$K149&lt;&gt;"Yes",'Regular 2'!$H149="CAPPED OUT"),"",'Regular 2'!$K149)</f>
        <v/>
      </c>
      <c r="G145" s="55" t="str">
        <f>IF(OR('Regular 2'!$I149="",'Regular 2'!$I149="Not Approved",'Regular 2'!$H149="CAPPED OUT"),"",'Regular 2'!$G149)</f>
        <v/>
      </c>
      <c r="H145" s="56" t="str">
        <f>IF(OR('Regular 2'!$I149="",'Regular 2'!$I149="Not Approved",'Regular 2'!$H149="CAPPED OUT"),"",'Regular 2'!$H149)</f>
        <v/>
      </c>
    </row>
    <row r="146" spans="1:8" x14ac:dyDescent="0.2">
      <c r="A146" s="61" t="str">
        <f>IF(OR('Regular 2'!$I150="",'Regular 2'!$I150="Not Approved",'Regular 2'!$H150="CAPPED OUT"),"",Cover!$C$5)</f>
        <v/>
      </c>
      <c r="B146" s="61" t="str">
        <f>IF(OR('Regular 2'!$I150="",'Regular 2'!$I150="Not Approved",'Regular 2'!$H150="CAPPED OUT"),"","Regular 2")</f>
        <v/>
      </c>
      <c r="C146" s="53" t="str">
        <f>IF(OR('Regular 2'!$I150="",'Regular 2'!$I150="Not Approved",'Regular 2'!$B150="",'Regular 2'!$H150="CAPPED OUT"),"",'Regular 2'!$B150)</f>
        <v/>
      </c>
      <c r="D146" s="53" t="str">
        <f>IF(OR('Regular 2'!$I150="",'Regular 2'!$I150="Not Approved",'Regular 2'!$H150="CAPPED OUT"),"",'Regular 2'!$C150)</f>
        <v/>
      </c>
      <c r="E146" s="55" t="str">
        <f>IF(OR('Regular 2'!$I150="",'Regular 2'!$I150="Not Approved",'Regular 2'!$H150="CAPPED OUT"),"",'Regular 2'!$I150)</f>
        <v/>
      </c>
      <c r="F146" s="55" t="str">
        <f>IF(OR('Regular 2'!$I150="",'Regular 2'!$I150="Not Approved",'Regular 2'!$K150&lt;&gt;"Yes",'Regular 2'!$H150="CAPPED OUT"),"",'Regular 2'!$K150)</f>
        <v/>
      </c>
      <c r="G146" s="55" t="str">
        <f>IF(OR('Regular 2'!$I150="",'Regular 2'!$I150="Not Approved",'Regular 2'!$H150="CAPPED OUT"),"",'Regular 2'!$G150)</f>
        <v/>
      </c>
      <c r="H146" s="56" t="str">
        <f>IF(OR('Regular 2'!$I150="",'Regular 2'!$I150="Not Approved",'Regular 2'!$H150="CAPPED OUT"),"",'Regular 2'!$H150)</f>
        <v/>
      </c>
    </row>
    <row r="147" spans="1:8" x14ac:dyDescent="0.2">
      <c r="A147" s="61" t="str">
        <f>IF(OR('Regular 2'!$I151="",'Regular 2'!$I151="Not Approved",'Regular 2'!$H151="CAPPED OUT"),"",Cover!$C$5)</f>
        <v/>
      </c>
      <c r="B147" s="61" t="str">
        <f>IF(OR('Regular 2'!$I151="",'Regular 2'!$I151="Not Approved",'Regular 2'!$H151="CAPPED OUT"),"","Regular 2")</f>
        <v/>
      </c>
      <c r="C147" s="53" t="str">
        <f>IF(OR('Regular 2'!$I151="",'Regular 2'!$I151="Not Approved",'Regular 2'!$B151="",'Regular 2'!$H151="CAPPED OUT"),"",'Regular 2'!$B151)</f>
        <v/>
      </c>
      <c r="D147" s="53" t="str">
        <f>IF(OR('Regular 2'!$I151="",'Regular 2'!$I151="Not Approved",'Regular 2'!$H151="CAPPED OUT"),"",'Regular 2'!$C151)</f>
        <v/>
      </c>
      <c r="E147" s="55" t="str">
        <f>IF(OR('Regular 2'!$I151="",'Regular 2'!$I151="Not Approved",'Regular 2'!$H151="CAPPED OUT"),"",'Regular 2'!$I151)</f>
        <v/>
      </c>
      <c r="F147" s="55" t="str">
        <f>IF(OR('Regular 2'!$I151="",'Regular 2'!$I151="Not Approved",'Regular 2'!$K151&lt;&gt;"Yes",'Regular 2'!$H151="CAPPED OUT"),"",'Regular 2'!$K151)</f>
        <v/>
      </c>
      <c r="G147" s="55" t="str">
        <f>IF(OR('Regular 2'!$I151="",'Regular 2'!$I151="Not Approved",'Regular 2'!$H151="CAPPED OUT"),"",'Regular 2'!$G151)</f>
        <v/>
      </c>
      <c r="H147" s="56" t="str">
        <f>IF(OR('Regular 2'!$I151="",'Regular 2'!$I151="Not Approved",'Regular 2'!$H151="CAPPED OUT"),"",'Regular 2'!$H151)</f>
        <v/>
      </c>
    </row>
    <row r="148" spans="1:8" x14ac:dyDescent="0.2">
      <c r="A148" s="61" t="str">
        <f>IF(OR('Regular 2'!$I152="",'Regular 2'!$I152="Not Approved",'Regular 2'!$H152="CAPPED OUT"),"",Cover!$C$5)</f>
        <v/>
      </c>
      <c r="B148" s="61" t="str">
        <f>IF(OR('Regular 2'!$I152="",'Regular 2'!$I152="Not Approved",'Regular 2'!$H152="CAPPED OUT"),"","Regular 2")</f>
        <v/>
      </c>
      <c r="C148" s="53" t="str">
        <f>IF(OR('Regular 2'!$I152="",'Regular 2'!$I152="Not Approved",'Regular 2'!$B152="",'Regular 2'!$H152="CAPPED OUT"),"",'Regular 2'!$B152)</f>
        <v/>
      </c>
      <c r="D148" s="53" t="str">
        <f>IF(OR('Regular 2'!$I152="",'Regular 2'!$I152="Not Approved",'Regular 2'!$H152="CAPPED OUT"),"",'Regular 2'!$C152)</f>
        <v/>
      </c>
      <c r="E148" s="55" t="str">
        <f>IF(OR('Regular 2'!$I152="",'Regular 2'!$I152="Not Approved",'Regular 2'!$H152="CAPPED OUT"),"",'Regular 2'!$I152)</f>
        <v/>
      </c>
      <c r="F148" s="55" t="str">
        <f>IF(OR('Regular 2'!$I152="",'Regular 2'!$I152="Not Approved",'Regular 2'!$K152&lt;&gt;"Yes",'Regular 2'!$H152="CAPPED OUT"),"",'Regular 2'!$K152)</f>
        <v/>
      </c>
      <c r="G148" s="55" t="str">
        <f>IF(OR('Regular 2'!$I152="",'Regular 2'!$I152="Not Approved",'Regular 2'!$H152="CAPPED OUT"),"",'Regular 2'!$G152)</f>
        <v/>
      </c>
      <c r="H148" s="56" t="str">
        <f>IF(OR('Regular 2'!$I152="",'Regular 2'!$I152="Not Approved",'Regular 2'!$H152="CAPPED OUT"),"",'Regular 2'!$H152)</f>
        <v/>
      </c>
    </row>
    <row r="149" spans="1:8" x14ac:dyDescent="0.2">
      <c r="A149" s="61" t="str">
        <f>IF(OR('Regular 2'!$I153="",'Regular 2'!$I153="Not Approved",'Regular 2'!$H153="CAPPED OUT"),"",Cover!$C$5)</f>
        <v/>
      </c>
      <c r="B149" s="61" t="str">
        <f>IF(OR('Regular 2'!$I153="",'Regular 2'!$I153="Not Approved",'Regular 2'!$H153="CAPPED OUT"),"","Regular 2")</f>
        <v/>
      </c>
      <c r="C149" s="53" t="str">
        <f>IF(OR('Regular 2'!$I153="",'Regular 2'!$I153="Not Approved",'Regular 2'!$B153="",'Regular 2'!$H153="CAPPED OUT"),"",'Regular 2'!$B153)</f>
        <v/>
      </c>
      <c r="D149" s="53" t="str">
        <f>IF(OR('Regular 2'!$I153="",'Regular 2'!$I153="Not Approved",'Regular 2'!$H153="CAPPED OUT"),"",'Regular 2'!$C153)</f>
        <v/>
      </c>
      <c r="E149" s="55" t="str">
        <f>IF(OR('Regular 2'!$I153="",'Regular 2'!$I153="Not Approved",'Regular 2'!$H153="CAPPED OUT"),"",'Regular 2'!$I153)</f>
        <v/>
      </c>
      <c r="F149" s="55" t="str">
        <f>IF(OR('Regular 2'!$I153="",'Regular 2'!$I153="Not Approved",'Regular 2'!$K153&lt;&gt;"Yes",'Regular 2'!$H153="CAPPED OUT"),"",'Regular 2'!$K153)</f>
        <v/>
      </c>
      <c r="G149" s="55" t="str">
        <f>IF(OR('Regular 2'!$I153="",'Regular 2'!$I153="Not Approved",'Regular 2'!$H153="CAPPED OUT"),"",'Regular 2'!$G153)</f>
        <v/>
      </c>
      <c r="H149" s="56" t="str">
        <f>IF(OR('Regular 2'!$I153="",'Regular 2'!$I153="Not Approved",'Regular 2'!$H153="CAPPED OUT"),"",'Regular 2'!$H153)</f>
        <v/>
      </c>
    </row>
    <row r="150" spans="1:8" x14ac:dyDescent="0.2">
      <c r="A150" s="61" t="str">
        <f>IF(OR('Regular 2'!$I154="",'Regular 2'!$I154="Not Approved",'Regular 2'!$H154="CAPPED OUT"),"",Cover!$C$5)</f>
        <v/>
      </c>
      <c r="B150" s="61" t="str">
        <f>IF(OR('Regular 2'!$I154="",'Regular 2'!$I154="Not Approved",'Regular 2'!$H154="CAPPED OUT"),"","Regular 2")</f>
        <v/>
      </c>
      <c r="C150" s="53" t="str">
        <f>IF(OR('Regular 2'!$I154="",'Regular 2'!$I154="Not Approved",'Regular 2'!$B154="",'Regular 2'!$H154="CAPPED OUT"),"",'Regular 2'!$B154)</f>
        <v/>
      </c>
      <c r="D150" s="53" t="str">
        <f>IF(OR('Regular 2'!$I154="",'Regular 2'!$I154="Not Approved",'Regular 2'!$H154="CAPPED OUT"),"",'Regular 2'!$C154)</f>
        <v/>
      </c>
      <c r="E150" s="55" t="str">
        <f>IF(OR('Regular 2'!$I154="",'Regular 2'!$I154="Not Approved",'Regular 2'!$H154="CAPPED OUT"),"",'Regular 2'!$I154)</f>
        <v/>
      </c>
      <c r="F150" s="55" t="str">
        <f>IF(OR('Regular 2'!$I154="",'Regular 2'!$I154="Not Approved",'Regular 2'!$K154&lt;&gt;"Yes",'Regular 2'!$H154="CAPPED OUT"),"",'Regular 2'!$K154)</f>
        <v/>
      </c>
      <c r="G150" s="55" t="str">
        <f>IF(OR('Regular 2'!$I154="",'Regular 2'!$I154="Not Approved",'Regular 2'!$H154="CAPPED OUT"),"",'Regular 2'!$G154)</f>
        <v/>
      </c>
      <c r="H150" s="56" t="str">
        <f>IF(OR('Regular 2'!$I154="",'Regular 2'!$I154="Not Approved",'Regular 2'!$H154="CAPPED OUT"),"",'Regular 2'!$H154)</f>
        <v/>
      </c>
    </row>
    <row r="151" spans="1:8" x14ac:dyDescent="0.2">
      <c r="A151" s="61" t="str">
        <f>IF(OR('Regular 2'!$I155="",'Regular 2'!$I155="Not Approved",'Regular 2'!$H155="CAPPED OUT"),"",Cover!$C$5)</f>
        <v/>
      </c>
      <c r="B151" s="61" t="str">
        <f>IF(OR('Regular 2'!$I155="",'Regular 2'!$I155="Not Approved",'Regular 2'!$H155="CAPPED OUT"),"","Regular 2")</f>
        <v/>
      </c>
      <c r="C151" s="53" t="str">
        <f>IF(OR('Regular 2'!$I155="",'Regular 2'!$I155="Not Approved",'Regular 2'!$B155="",'Regular 2'!$H155="CAPPED OUT"),"",'Regular 2'!$B155)</f>
        <v/>
      </c>
      <c r="D151" s="53" t="str">
        <f>IF(OR('Regular 2'!$I155="",'Regular 2'!$I155="Not Approved",'Regular 2'!$H155="CAPPED OUT"),"",'Regular 2'!$C155)</f>
        <v/>
      </c>
      <c r="E151" s="55" t="str">
        <f>IF(OR('Regular 2'!$I155="",'Regular 2'!$I155="Not Approved",'Regular 2'!$H155="CAPPED OUT"),"",'Regular 2'!$I155)</f>
        <v/>
      </c>
      <c r="F151" s="55" t="str">
        <f>IF(OR('Regular 2'!$I155="",'Regular 2'!$I155="Not Approved",'Regular 2'!$K155&lt;&gt;"Yes",'Regular 2'!$H155="CAPPED OUT"),"",'Regular 2'!$K155)</f>
        <v/>
      </c>
      <c r="G151" s="55" t="str">
        <f>IF(OR('Regular 2'!$I155="",'Regular 2'!$I155="Not Approved",'Regular 2'!$H155="CAPPED OUT"),"",'Regular 2'!$G155)</f>
        <v/>
      </c>
      <c r="H151" s="56" t="str">
        <f>IF(OR('Regular 2'!$I155="",'Regular 2'!$I155="Not Approved",'Regular 2'!$H155="CAPPED OUT"),"",'Regular 2'!$H155)</f>
        <v/>
      </c>
    </row>
    <row r="152" spans="1:8" x14ac:dyDescent="0.2">
      <c r="A152" s="61" t="str">
        <f>IF(OR('Regular 2'!$I156="",'Regular 2'!$I156="Not Approved",'Regular 2'!$H156="CAPPED OUT"),"",Cover!$C$5)</f>
        <v/>
      </c>
      <c r="B152" s="61" t="str">
        <f>IF(OR('Regular 2'!$I156="",'Regular 2'!$I156="Not Approved",'Regular 2'!$H156="CAPPED OUT"),"","Regular 2")</f>
        <v/>
      </c>
      <c r="C152" s="53" t="str">
        <f>IF(OR('Regular 2'!$I156="",'Regular 2'!$I156="Not Approved",'Regular 2'!$B156="",'Regular 2'!$H156="CAPPED OUT"),"",'Regular 2'!$B156)</f>
        <v/>
      </c>
      <c r="D152" s="53" t="str">
        <f>IF(OR('Regular 2'!$I156="",'Regular 2'!$I156="Not Approved",'Regular 2'!$H156="CAPPED OUT"),"",'Regular 2'!$C156)</f>
        <v/>
      </c>
      <c r="E152" s="55" t="str">
        <f>IF(OR('Regular 2'!$I156="",'Regular 2'!$I156="Not Approved",'Regular 2'!$H156="CAPPED OUT"),"",'Regular 2'!$I156)</f>
        <v/>
      </c>
      <c r="F152" s="55" t="str">
        <f>IF(OR('Regular 2'!$I156="",'Regular 2'!$I156="Not Approved",'Regular 2'!$K156&lt;&gt;"Yes",'Regular 2'!$H156="CAPPED OUT"),"",'Regular 2'!$K156)</f>
        <v/>
      </c>
      <c r="G152" s="55" t="str">
        <f>IF(OR('Regular 2'!$I156="",'Regular 2'!$I156="Not Approved",'Regular 2'!$H156="CAPPED OUT"),"",'Regular 2'!$G156)</f>
        <v/>
      </c>
      <c r="H152" s="56" t="str">
        <f>IF(OR('Regular 2'!$I156="",'Regular 2'!$I156="Not Approved",'Regular 2'!$H156="CAPPED OUT"),"",'Regular 2'!$H156)</f>
        <v/>
      </c>
    </row>
    <row r="153" spans="1:8" x14ac:dyDescent="0.2">
      <c r="A153" s="61" t="str">
        <f>IF(OR('Regular 2'!$I157="",'Regular 2'!$I157="Not Approved",'Regular 2'!$H157="CAPPED OUT"),"",Cover!$C$5)</f>
        <v/>
      </c>
      <c r="B153" s="61" t="str">
        <f>IF(OR('Regular 2'!$I157="",'Regular 2'!$I157="Not Approved",'Regular 2'!$H157="CAPPED OUT"),"","Regular 2")</f>
        <v/>
      </c>
      <c r="C153" s="53" t="str">
        <f>IF(OR('Regular 2'!$I157="",'Regular 2'!$I157="Not Approved",'Regular 2'!$B157="",'Regular 2'!$H157="CAPPED OUT"),"",'Regular 2'!$B157)</f>
        <v/>
      </c>
      <c r="D153" s="53" t="str">
        <f>IF(OR('Regular 2'!$I157="",'Regular 2'!$I157="Not Approved",'Regular 2'!$H157="CAPPED OUT"),"",'Regular 2'!$C157)</f>
        <v/>
      </c>
      <c r="E153" s="55" t="str">
        <f>IF(OR('Regular 2'!$I157="",'Regular 2'!$I157="Not Approved",'Regular 2'!$H157="CAPPED OUT"),"",'Regular 2'!$I157)</f>
        <v/>
      </c>
      <c r="F153" s="55" t="str">
        <f>IF(OR('Regular 2'!$I157="",'Regular 2'!$I157="Not Approved",'Regular 2'!$K157&lt;&gt;"Yes",'Regular 2'!$H157="CAPPED OUT"),"",'Regular 2'!$K157)</f>
        <v/>
      </c>
      <c r="G153" s="55" t="str">
        <f>IF(OR('Regular 2'!$I157="",'Regular 2'!$I157="Not Approved",'Regular 2'!$H157="CAPPED OUT"),"",'Regular 2'!$G157)</f>
        <v/>
      </c>
      <c r="H153" s="56" t="str">
        <f>IF(OR('Regular 2'!$I157="",'Regular 2'!$I157="Not Approved",'Regular 2'!$H157="CAPPED OUT"),"",'Regular 2'!$H157)</f>
        <v/>
      </c>
    </row>
    <row r="154" spans="1:8" x14ac:dyDescent="0.2">
      <c r="A154" s="61" t="str">
        <f>IF(OR('Regular 2'!$I158="",'Regular 2'!$I158="Not Approved",'Regular 2'!$H158="CAPPED OUT"),"",Cover!$C$5)</f>
        <v/>
      </c>
      <c r="B154" s="61" t="str">
        <f>IF(OR('Regular 2'!$I158="",'Regular 2'!$I158="Not Approved",'Regular 2'!$H158="CAPPED OUT"),"","Regular 2")</f>
        <v/>
      </c>
      <c r="C154" s="53" t="str">
        <f>IF(OR('Regular 2'!$I158="",'Regular 2'!$I158="Not Approved",'Regular 2'!$B158="",'Regular 2'!$H158="CAPPED OUT"),"",'Regular 2'!$B158)</f>
        <v/>
      </c>
      <c r="D154" s="53" t="str">
        <f>IF(OR('Regular 2'!$I158="",'Regular 2'!$I158="Not Approved",'Regular 2'!$H158="CAPPED OUT"),"",'Regular 2'!$C158)</f>
        <v/>
      </c>
      <c r="E154" s="55" t="str">
        <f>IF(OR('Regular 2'!$I158="",'Regular 2'!$I158="Not Approved",'Regular 2'!$H158="CAPPED OUT"),"",'Regular 2'!$I158)</f>
        <v/>
      </c>
      <c r="F154" s="55" t="str">
        <f>IF(OR('Regular 2'!$I158="",'Regular 2'!$I158="Not Approved",'Regular 2'!$K158&lt;&gt;"Yes",'Regular 2'!$H158="CAPPED OUT"),"",'Regular 2'!$K158)</f>
        <v/>
      </c>
      <c r="G154" s="55" t="str">
        <f>IF(OR('Regular 2'!$I158="",'Regular 2'!$I158="Not Approved",'Regular 2'!$H158="CAPPED OUT"),"",'Regular 2'!$G158)</f>
        <v/>
      </c>
      <c r="H154" s="56" t="str">
        <f>IF(OR('Regular 2'!$I158="",'Regular 2'!$I158="Not Approved",'Regular 2'!$H158="CAPPED OUT"),"",'Regular 2'!$H158)</f>
        <v/>
      </c>
    </row>
    <row r="155" spans="1:8" x14ac:dyDescent="0.2">
      <c r="A155" s="61" t="str">
        <f>IF(OR('Regular 2'!$I159="",'Regular 2'!$I159="Not Approved",'Regular 2'!$H159="CAPPED OUT"),"",Cover!$C$5)</f>
        <v/>
      </c>
      <c r="B155" s="61" t="str">
        <f>IF(OR('Regular 2'!$I159="",'Regular 2'!$I159="Not Approved",'Regular 2'!$H159="CAPPED OUT"),"","Regular 2")</f>
        <v/>
      </c>
      <c r="C155" s="53" t="str">
        <f>IF(OR('Regular 2'!$I159="",'Regular 2'!$I159="Not Approved",'Regular 2'!$B159="",'Regular 2'!$H159="CAPPED OUT"),"",'Regular 2'!$B159)</f>
        <v/>
      </c>
      <c r="D155" s="53" t="str">
        <f>IF(OR('Regular 2'!$I159="",'Regular 2'!$I159="Not Approved",'Regular 2'!$H159="CAPPED OUT"),"",'Regular 2'!$C159)</f>
        <v/>
      </c>
      <c r="E155" s="55" t="str">
        <f>IF(OR('Regular 2'!$I159="",'Regular 2'!$I159="Not Approved",'Regular 2'!$H159="CAPPED OUT"),"",'Regular 2'!$I159)</f>
        <v/>
      </c>
      <c r="F155" s="55" t="str">
        <f>IF(OR('Regular 2'!$I159="",'Regular 2'!$I159="Not Approved",'Regular 2'!$K159&lt;&gt;"Yes",'Regular 2'!$H159="CAPPED OUT"),"",'Regular 2'!$K159)</f>
        <v/>
      </c>
      <c r="G155" s="55" t="str">
        <f>IF(OR('Regular 2'!$I159="",'Regular 2'!$I159="Not Approved",'Regular 2'!$H159="CAPPED OUT"),"",'Regular 2'!$G159)</f>
        <v/>
      </c>
      <c r="H155" s="56" t="str">
        <f>IF(OR('Regular 2'!$I159="",'Regular 2'!$I159="Not Approved",'Regular 2'!$H159="CAPPED OUT"),"",'Regular 2'!$H159)</f>
        <v/>
      </c>
    </row>
    <row r="156" spans="1:8" x14ac:dyDescent="0.2">
      <c r="A156" s="61" t="str">
        <f>IF(OR('Regular 2'!$I160="",'Regular 2'!$I160="Not Approved",'Regular 2'!$H160="CAPPED OUT"),"",Cover!$C$5)</f>
        <v/>
      </c>
      <c r="B156" s="61" t="str">
        <f>IF(OR('Regular 2'!$I160="",'Regular 2'!$I160="Not Approved",'Regular 2'!$H160="CAPPED OUT"),"","Regular 2")</f>
        <v/>
      </c>
      <c r="C156" s="53" t="str">
        <f>IF(OR('Regular 2'!$I160="",'Regular 2'!$I160="Not Approved",'Regular 2'!$B160="",'Regular 2'!$H160="CAPPED OUT"),"",'Regular 2'!$B160)</f>
        <v/>
      </c>
      <c r="D156" s="53" t="str">
        <f>IF(OR('Regular 2'!$I160="",'Regular 2'!$I160="Not Approved",'Regular 2'!$H160="CAPPED OUT"),"",'Regular 2'!$C160)</f>
        <v/>
      </c>
      <c r="E156" s="55" t="str">
        <f>IF(OR('Regular 2'!$I160="",'Regular 2'!$I160="Not Approved",'Regular 2'!$H160="CAPPED OUT"),"",'Regular 2'!$I160)</f>
        <v/>
      </c>
      <c r="F156" s="55" t="str">
        <f>IF(OR('Regular 2'!$I160="",'Regular 2'!$I160="Not Approved",'Regular 2'!$K160&lt;&gt;"Yes",'Regular 2'!$H160="CAPPED OUT"),"",'Regular 2'!$K160)</f>
        <v/>
      </c>
      <c r="G156" s="55" t="str">
        <f>IF(OR('Regular 2'!$I160="",'Regular 2'!$I160="Not Approved",'Regular 2'!$H160="CAPPED OUT"),"",'Regular 2'!$G160)</f>
        <v/>
      </c>
      <c r="H156" s="56" t="str">
        <f>IF(OR('Regular 2'!$I160="",'Regular 2'!$I160="Not Approved",'Regular 2'!$H160="CAPPED OUT"),"",'Regular 2'!$H160)</f>
        <v/>
      </c>
    </row>
    <row r="157" spans="1:8" x14ac:dyDescent="0.2">
      <c r="A157" s="61" t="str">
        <f>IF(OR('Regular 2'!$I161="",'Regular 2'!$I161="Not Approved",'Regular 2'!$H161="CAPPED OUT"),"",Cover!$C$5)</f>
        <v/>
      </c>
      <c r="B157" s="61" t="str">
        <f>IF(OR('Regular 2'!$I161="",'Regular 2'!$I161="Not Approved",'Regular 2'!$H161="CAPPED OUT"),"","Regular 2")</f>
        <v/>
      </c>
      <c r="C157" s="53" t="str">
        <f>IF(OR('Regular 2'!$I161="",'Regular 2'!$I161="Not Approved",'Regular 2'!$B161="",'Regular 2'!$H161="CAPPED OUT"),"",'Regular 2'!$B161)</f>
        <v/>
      </c>
      <c r="D157" s="53" t="str">
        <f>IF(OR('Regular 2'!$I161="",'Regular 2'!$I161="Not Approved",'Regular 2'!$H161="CAPPED OUT"),"",'Regular 2'!$C161)</f>
        <v/>
      </c>
      <c r="E157" s="55" t="str">
        <f>IF(OR('Regular 2'!$I161="",'Regular 2'!$I161="Not Approved",'Regular 2'!$H161="CAPPED OUT"),"",'Regular 2'!$I161)</f>
        <v/>
      </c>
      <c r="F157" s="55" t="str">
        <f>IF(OR('Regular 2'!$I161="",'Regular 2'!$I161="Not Approved",'Regular 2'!$K161&lt;&gt;"Yes",'Regular 2'!$H161="CAPPED OUT"),"",'Regular 2'!$K161)</f>
        <v/>
      </c>
      <c r="G157" s="55" t="str">
        <f>IF(OR('Regular 2'!$I161="",'Regular 2'!$I161="Not Approved",'Regular 2'!$H161="CAPPED OUT"),"",'Regular 2'!$G161)</f>
        <v/>
      </c>
      <c r="H157" s="56" t="str">
        <f>IF(OR('Regular 2'!$I161="",'Regular 2'!$I161="Not Approved",'Regular 2'!$H161="CAPPED OUT"),"",'Regular 2'!$H161)</f>
        <v/>
      </c>
    </row>
    <row r="158" spans="1:8" x14ac:dyDescent="0.2">
      <c r="A158" s="61" t="str">
        <f>IF(OR('Regular 2'!$I162="",'Regular 2'!$I162="Not Approved",'Regular 2'!$H162="CAPPED OUT"),"",Cover!$C$5)</f>
        <v/>
      </c>
      <c r="B158" s="61" t="str">
        <f>IF(OR('Regular 2'!$I162="",'Regular 2'!$I162="Not Approved",'Regular 2'!$H162="CAPPED OUT"),"","Regular 2")</f>
        <v/>
      </c>
      <c r="C158" s="53" t="str">
        <f>IF(OR('Regular 2'!$I162="",'Regular 2'!$I162="Not Approved",'Regular 2'!$B162="",'Regular 2'!$H162="CAPPED OUT"),"",'Regular 2'!$B162)</f>
        <v/>
      </c>
      <c r="D158" s="53" t="str">
        <f>IF(OR('Regular 2'!$I162="",'Regular 2'!$I162="Not Approved",'Regular 2'!$H162="CAPPED OUT"),"",'Regular 2'!$C162)</f>
        <v/>
      </c>
      <c r="E158" s="55" t="str">
        <f>IF(OR('Regular 2'!$I162="",'Regular 2'!$I162="Not Approved",'Regular 2'!$H162="CAPPED OUT"),"",'Regular 2'!$I162)</f>
        <v/>
      </c>
      <c r="F158" s="55" t="str">
        <f>IF(OR('Regular 2'!$I162="",'Regular 2'!$I162="Not Approved",'Regular 2'!$K162&lt;&gt;"Yes",'Regular 2'!$H162="CAPPED OUT"),"",'Regular 2'!$K162)</f>
        <v/>
      </c>
      <c r="G158" s="55" t="str">
        <f>IF(OR('Regular 2'!$I162="",'Regular 2'!$I162="Not Approved",'Regular 2'!$H162="CAPPED OUT"),"",'Regular 2'!$G162)</f>
        <v/>
      </c>
      <c r="H158" s="56" t="str">
        <f>IF(OR('Regular 2'!$I162="",'Regular 2'!$I162="Not Approved",'Regular 2'!$H162="CAPPED OUT"),"",'Regular 2'!$H162)</f>
        <v/>
      </c>
    </row>
    <row r="159" spans="1:8" x14ac:dyDescent="0.2">
      <c r="A159" s="61" t="str">
        <f>IF(OR('Regular 2'!$I163="",'Regular 2'!$I163="Not Approved",'Regular 2'!$H163="CAPPED OUT"),"",Cover!$C$5)</f>
        <v/>
      </c>
      <c r="B159" s="61" t="str">
        <f>IF(OR('Regular 2'!$I163="",'Regular 2'!$I163="Not Approved",'Regular 2'!$H163="CAPPED OUT"),"","Regular 2")</f>
        <v/>
      </c>
      <c r="C159" s="53" t="str">
        <f>IF(OR('Regular 2'!$I163="",'Regular 2'!$I163="Not Approved",'Regular 2'!$B163="",'Regular 2'!$H163="CAPPED OUT"),"",'Regular 2'!$B163)</f>
        <v/>
      </c>
      <c r="D159" s="53" t="str">
        <f>IF(OR('Regular 2'!$I163="",'Regular 2'!$I163="Not Approved",'Regular 2'!$H163="CAPPED OUT"),"",'Regular 2'!$C163)</f>
        <v/>
      </c>
      <c r="E159" s="55" t="str">
        <f>IF(OR('Regular 2'!$I163="",'Regular 2'!$I163="Not Approved",'Regular 2'!$H163="CAPPED OUT"),"",'Regular 2'!$I163)</f>
        <v/>
      </c>
      <c r="F159" s="55" t="str">
        <f>IF(OR('Regular 2'!$I163="",'Regular 2'!$I163="Not Approved",'Regular 2'!$K163&lt;&gt;"Yes",'Regular 2'!$H163="CAPPED OUT"),"",'Regular 2'!$K163)</f>
        <v/>
      </c>
      <c r="G159" s="55" t="str">
        <f>IF(OR('Regular 2'!$I163="",'Regular 2'!$I163="Not Approved",'Regular 2'!$H163="CAPPED OUT"),"",'Regular 2'!$G163)</f>
        <v/>
      </c>
      <c r="H159" s="56" t="str">
        <f>IF(OR('Regular 2'!$I163="",'Regular 2'!$I163="Not Approved",'Regular 2'!$H163="CAPPED OUT"),"",'Regular 2'!$H163)</f>
        <v/>
      </c>
    </row>
    <row r="160" spans="1:8" x14ac:dyDescent="0.2">
      <c r="A160" s="61" t="str">
        <f>IF(OR('Regular 2'!$I164="",'Regular 2'!$I164="Not Approved",'Regular 2'!$H164="CAPPED OUT"),"",Cover!$C$5)</f>
        <v/>
      </c>
      <c r="B160" s="61" t="str">
        <f>IF(OR('Regular 2'!$I164="",'Regular 2'!$I164="Not Approved",'Regular 2'!$H164="CAPPED OUT"),"","Regular 2")</f>
        <v/>
      </c>
      <c r="C160" s="53" t="str">
        <f>IF(OR('Regular 2'!$I164="",'Regular 2'!$I164="Not Approved",'Regular 2'!$B164="",'Regular 2'!$H164="CAPPED OUT"),"",'Regular 2'!$B164)</f>
        <v/>
      </c>
      <c r="D160" s="53" t="str">
        <f>IF(OR('Regular 2'!$I164="",'Regular 2'!$I164="Not Approved",'Regular 2'!$H164="CAPPED OUT"),"",'Regular 2'!$C164)</f>
        <v/>
      </c>
      <c r="E160" s="55" t="str">
        <f>IF(OR('Regular 2'!$I164="",'Regular 2'!$I164="Not Approved",'Regular 2'!$H164="CAPPED OUT"),"",'Regular 2'!$I164)</f>
        <v/>
      </c>
      <c r="F160" s="55" t="str">
        <f>IF(OR('Regular 2'!$I164="",'Regular 2'!$I164="Not Approved",'Regular 2'!$K164&lt;&gt;"Yes",'Regular 2'!$H164="CAPPED OUT"),"",'Regular 2'!$K164)</f>
        <v/>
      </c>
      <c r="G160" s="55" t="str">
        <f>IF(OR('Regular 2'!$I164="",'Regular 2'!$I164="Not Approved",'Regular 2'!$H164="CAPPED OUT"),"",'Regular 2'!$G164)</f>
        <v/>
      </c>
      <c r="H160" s="56" t="str">
        <f>IF(OR('Regular 2'!$I164="",'Regular 2'!$I164="Not Approved",'Regular 2'!$H164="CAPPED OUT"),"",'Regular 2'!$H164)</f>
        <v/>
      </c>
    </row>
    <row r="161" spans="1:8" x14ac:dyDescent="0.2">
      <c r="A161" s="61" t="str">
        <f>IF(OR('Regular 2'!$I165="",'Regular 2'!$I165="Not Approved",'Regular 2'!$H165="CAPPED OUT"),"",Cover!$C$5)</f>
        <v/>
      </c>
      <c r="B161" s="61" t="str">
        <f>IF(OR('Regular 2'!$I165="",'Regular 2'!$I165="Not Approved",'Regular 2'!$H165="CAPPED OUT"),"","Regular 2")</f>
        <v/>
      </c>
      <c r="C161" s="53" t="str">
        <f>IF(OR('Regular 2'!$I165="",'Regular 2'!$I165="Not Approved",'Regular 2'!$B165="",'Regular 2'!$H165="CAPPED OUT"),"",'Regular 2'!$B165)</f>
        <v/>
      </c>
      <c r="D161" s="53" t="str">
        <f>IF(OR('Regular 2'!$I165="",'Regular 2'!$I165="Not Approved",'Regular 2'!$H165="CAPPED OUT"),"",'Regular 2'!$C165)</f>
        <v/>
      </c>
      <c r="E161" s="55" t="str">
        <f>IF(OR('Regular 2'!$I165="",'Regular 2'!$I165="Not Approved",'Regular 2'!$H165="CAPPED OUT"),"",'Regular 2'!$I165)</f>
        <v/>
      </c>
      <c r="F161" s="55" t="str">
        <f>IF(OR('Regular 2'!$I165="",'Regular 2'!$I165="Not Approved",'Regular 2'!$K165&lt;&gt;"Yes",'Regular 2'!$H165="CAPPED OUT"),"",'Regular 2'!$K165)</f>
        <v/>
      </c>
      <c r="G161" s="55" t="str">
        <f>IF(OR('Regular 2'!$I165="",'Regular 2'!$I165="Not Approved",'Regular 2'!$H165="CAPPED OUT"),"",'Regular 2'!$G165)</f>
        <v/>
      </c>
      <c r="H161" s="56" t="str">
        <f>IF(OR('Regular 2'!$I165="",'Regular 2'!$I165="Not Approved",'Regular 2'!$H165="CAPPED OUT"),"",'Regular 2'!$H165)</f>
        <v/>
      </c>
    </row>
    <row r="162" spans="1:8" x14ac:dyDescent="0.2">
      <c r="A162" s="61" t="str">
        <f>IF(OR('Regular 2'!$I166="",'Regular 2'!$I166="Not Approved",'Regular 2'!$H166="CAPPED OUT"),"",Cover!$C$5)</f>
        <v/>
      </c>
      <c r="B162" s="61" t="str">
        <f>IF(OR('Regular 2'!$I166="",'Regular 2'!$I166="Not Approved",'Regular 2'!$H166="CAPPED OUT"),"","Regular 2")</f>
        <v/>
      </c>
      <c r="C162" s="53" t="str">
        <f>IF(OR('Regular 2'!$I166="",'Regular 2'!$I166="Not Approved",'Regular 2'!$B166="",'Regular 2'!$H166="CAPPED OUT"),"",'Regular 2'!$B166)</f>
        <v/>
      </c>
      <c r="D162" s="53" t="str">
        <f>IF(OR('Regular 2'!$I166="",'Regular 2'!$I166="Not Approved",'Regular 2'!$H166="CAPPED OUT"),"",'Regular 2'!$C166)</f>
        <v/>
      </c>
      <c r="E162" s="55" t="str">
        <f>IF(OR('Regular 2'!$I166="",'Regular 2'!$I166="Not Approved",'Regular 2'!$H166="CAPPED OUT"),"",'Regular 2'!$I166)</f>
        <v/>
      </c>
      <c r="F162" s="55" t="str">
        <f>IF(OR('Regular 2'!$I166="",'Regular 2'!$I166="Not Approved",'Regular 2'!$K166&lt;&gt;"Yes",'Regular 2'!$H166="CAPPED OUT"),"",'Regular 2'!$K166)</f>
        <v/>
      </c>
      <c r="G162" s="55" t="str">
        <f>IF(OR('Regular 2'!$I166="",'Regular 2'!$I166="Not Approved",'Regular 2'!$H166="CAPPED OUT"),"",'Regular 2'!$G166)</f>
        <v/>
      </c>
      <c r="H162" s="56" t="str">
        <f>IF(OR('Regular 2'!$I166="",'Regular 2'!$I166="Not Approved",'Regular 2'!$H166="CAPPED OUT"),"",'Regular 2'!$H166)</f>
        <v/>
      </c>
    </row>
    <row r="163" spans="1:8" x14ac:dyDescent="0.2">
      <c r="A163" s="61" t="str">
        <f>IF(OR('Regular 2'!$I167="",'Regular 2'!$I167="Not Approved",'Regular 2'!$H167="CAPPED OUT"),"",Cover!$C$5)</f>
        <v/>
      </c>
      <c r="B163" s="61" t="str">
        <f>IF(OR('Regular 2'!$I167="",'Regular 2'!$I167="Not Approved",'Regular 2'!$H167="CAPPED OUT"),"","Regular 2")</f>
        <v/>
      </c>
      <c r="C163" s="53" t="str">
        <f>IF(OR('Regular 2'!$I167="",'Regular 2'!$I167="Not Approved",'Regular 2'!$B167="",'Regular 2'!$H167="CAPPED OUT"),"",'Regular 2'!$B167)</f>
        <v/>
      </c>
      <c r="D163" s="53" t="str">
        <f>IF(OR('Regular 2'!$I167="",'Regular 2'!$I167="Not Approved",'Regular 2'!$H167="CAPPED OUT"),"",'Regular 2'!$C167)</f>
        <v/>
      </c>
      <c r="E163" s="55" t="str">
        <f>IF(OR('Regular 2'!$I167="",'Regular 2'!$I167="Not Approved",'Regular 2'!$H167="CAPPED OUT"),"",'Regular 2'!$I167)</f>
        <v/>
      </c>
      <c r="F163" s="55" t="str">
        <f>IF(OR('Regular 2'!$I167="",'Regular 2'!$I167="Not Approved",'Regular 2'!$K167&lt;&gt;"Yes",'Regular 2'!$H167="CAPPED OUT"),"",'Regular 2'!$K167)</f>
        <v/>
      </c>
      <c r="G163" s="55" t="str">
        <f>IF(OR('Regular 2'!$I167="",'Regular 2'!$I167="Not Approved",'Regular 2'!$H167="CAPPED OUT"),"",'Regular 2'!$G167)</f>
        <v/>
      </c>
      <c r="H163" s="56" t="str">
        <f>IF(OR('Regular 2'!$I167="",'Regular 2'!$I167="Not Approved",'Regular 2'!$H167="CAPPED OUT"),"",'Regular 2'!$H167)</f>
        <v/>
      </c>
    </row>
    <row r="164" spans="1:8" x14ac:dyDescent="0.2">
      <c r="A164" s="61" t="str">
        <f>IF(OR('Regular 2'!$I168="",'Regular 2'!$I168="Not Approved",'Regular 2'!$H168="CAPPED OUT"),"",Cover!$C$5)</f>
        <v/>
      </c>
      <c r="B164" s="61" t="str">
        <f>IF(OR('Regular 2'!$I168="",'Regular 2'!$I168="Not Approved",'Regular 2'!$H168="CAPPED OUT"),"","Regular 2")</f>
        <v/>
      </c>
      <c r="C164" s="53" t="str">
        <f>IF(OR('Regular 2'!$I168="",'Regular 2'!$I168="Not Approved",'Regular 2'!$B168="",'Regular 2'!$H168="CAPPED OUT"),"",'Regular 2'!$B168)</f>
        <v/>
      </c>
      <c r="D164" s="53" t="str">
        <f>IF(OR('Regular 2'!$I168="",'Regular 2'!$I168="Not Approved",'Regular 2'!$H168="CAPPED OUT"),"",'Regular 2'!$C168)</f>
        <v/>
      </c>
      <c r="E164" s="55" t="str">
        <f>IF(OR('Regular 2'!$I168="",'Regular 2'!$I168="Not Approved",'Regular 2'!$H168="CAPPED OUT"),"",'Regular 2'!$I168)</f>
        <v/>
      </c>
      <c r="F164" s="55" t="str">
        <f>IF(OR('Regular 2'!$I168="",'Regular 2'!$I168="Not Approved",'Regular 2'!$K168&lt;&gt;"Yes",'Regular 2'!$H168="CAPPED OUT"),"",'Regular 2'!$K168)</f>
        <v/>
      </c>
      <c r="G164" s="55" t="str">
        <f>IF(OR('Regular 2'!$I168="",'Regular 2'!$I168="Not Approved",'Regular 2'!$H168="CAPPED OUT"),"",'Regular 2'!$G168)</f>
        <v/>
      </c>
      <c r="H164" s="56" t="str">
        <f>IF(OR('Regular 2'!$I168="",'Regular 2'!$I168="Not Approved",'Regular 2'!$H168="CAPPED OUT"),"",'Regular 2'!$H168)</f>
        <v/>
      </c>
    </row>
    <row r="165" spans="1:8" x14ac:dyDescent="0.2">
      <c r="A165" s="61" t="str">
        <f>IF(OR('Regular 2'!$I169="",'Regular 2'!$I169="Not Approved",'Regular 2'!$H169="CAPPED OUT"),"",Cover!$C$5)</f>
        <v/>
      </c>
      <c r="B165" s="61" t="str">
        <f>IF(OR('Regular 2'!$I169="",'Regular 2'!$I169="Not Approved",'Regular 2'!$H169="CAPPED OUT"),"","Regular 2")</f>
        <v/>
      </c>
      <c r="C165" s="53" t="str">
        <f>IF(OR('Regular 2'!$I169="",'Regular 2'!$I169="Not Approved",'Regular 2'!$B169="",'Regular 2'!$H169="CAPPED OUT"),"",'Regular 2'!$B169)</f>
        <v/>
      </c>
      <c r="D165" s="53" t="str">
        <f>IF(OR('Regular 2'!$I169="",'Regular 2'!$I169="Not Approved",'Regular 2'!$H169="CAPPED OUT"),"",'Regular 2'!$C169)</f>
        <v/>
      </c>
      <c r="E165" s="55" t="str">
        <f>IF(OR('Regular 2'!$I169="",'Regular 2'!$I169="Not Approved",'Regular 2'!$H169="CAPPED OUT"),"",'Regular 2'!$I169)</f>
        <v/>
      </c>
      <c r="F165" s="55" t="str">
        <f>IF(OR('Regular 2'!$I169="",'Regular 2'!$I169="Not Approved",'Regular 2'!$K169&lt;&gt;"Yes",'Regular 2'!$H169="CAPPED OUT"),"",'Regular 2'!$K169)</f>
        <v/>
      </c>
      <c r="G165" s="55" t="str">
        <f>IF(OR('Regular 2'!$I169="",'Regular 2'!$I169="Not Approved",'Regular 2'!$H169="CAPPED OUT"),"",'Regular 2'!$G169)</f>
        <v/>
      </c>
      <c r="H165" s="56" t="str">
        <f>IF(OR('Regular 2'!$I169="",'Regular 2'!$I169="Not Approved",'Regular 2'!$H169="CAPPED OUT"),"",'Regular 2'!$H169)</f>
        <v/>
      </c>
    </row>
    <row r="166" spans="1:8" x14ac:dyDescent="0.2">
      <c r="A166" s="61" t="str">
        <f>IF(OR('Regular 2'!$I170="",'Regular 2'!$I170="Not Approved",'Regular 2'!$H170="CAPPED OUT"),"",Cover!$C$5)</f>
        <v/>
      </c>
      <c r="B166" s="61" t="str">
        <f>IF(OR('Regular 2'!$I170="",'Regular 2'!$I170="Not Approved",'Regular 2'!$H170="CAPPED OUT"),"","Regular 2")</f>
        <v/>
      </c>
      <c r="C166" s="53" t="str">
        <f>IF(OR('Regular 2'!$I170="",'Regular 2'!$I170="Not Approved",'Regular 2'!$B170="",'Regular 2'!$H170="CAPPED OUT"),"",'Regular 2'!$B170)</f>
        <v/>
      </c>
      <c r="D166" s="53" t="str">
        <f>IF(OR('Regular 2'!$I170="",'Regular 2'!$I170="Not Approved",'Regular 2'!$H170="CAPPED OUT"),"",'Regular 2'!$C170)</f>
        <v/>
      </c>
      <c r="E166" s="55" t="str">
        <f>IF(OR('Regular 2'!$I170="",'Regular 2'!$I170="Not Approved",'Regular 2'!$H170="CAPPED OUT"),"",'Regular 2'!$I170)</f>
        <v/>
      </c>
      <c r="F166" s="55" t="str">
        <f>IF(OR('Regular 2'!$I170="",'Regular 2'!$I170="Not Approved",'Regular 2'!$K170&lt;&gt;"Yes",'Regular 2'!$H170="CAPPED OUT"),"",'Regular 2'!$K170)</f>
        <v/>
      </c>
      <c r="G166" s="55" t="str">
        <f>IF(OR('Regular 2'!$I170="",'Regular 2'!$I170="Not Approved",'Regular 2'!$H170="CAPPED OUT"),"",'Regular 2'!$G170)</f>
        <v/>
      </c>
      <c r="H166" s="56" t="str">
        <f>IF(OR('Regular 2'!$I170="",'Regular 2'!$I170="Not Approved",'Regular 2'!$H170="CAPPED OUT"),"",'Regular 2'!$H170)</f>
        <v/>
      </c>
    </row>
    <row r="167" spans="1:8" x14ac:dyDescent="0.2">
      <c r="A167" s="61" t="str">
        <f>IF(OR('Regular 2'!$I171="",'Regular 2'!$I171="Not Approved",'Regular 2'!$H171="CAPPED OUT"),"",Cover!$C$5)</f>
        <v/>
      </c>
      <c r="B167" s="61" t="str">
        <f>IF(OR('Regular 2'!$I171="",'Regular 2'!$I171="Not Approved",'Regular 2'!$H171="CAPPED OUT"),"","Regular 2")</f>
        <v/>
      </c>
      <c r="C167" s="53" t="str">
        <f>IF(OR('Regular 2'!$I171="",'Regular 2'!$I171="Not Approved",'Regular 2'!$B171="",'Regular 2'!$H171="CAPPED OUT"),"",'Regular 2'!$B171)</f>
        <v/>
      </c>
      <c r="D167" s="53" t="str">
        <f>IF(OR('Regular 2'!$I171="",'Regular 2'!$I171="Not Approved",'Regular 2'!$H171="CAPPED OUT"),"",'Regular 2'!$C171)</f>
        <v/>
      </c>
      <c r="E167" s="55" t="str">
        <f>IF(OR('Regular 2'!$I171="",'Regular 2'!$I171="Not Approved",'Regular 2'!$H171="CAPPED OUT"),"",'Regular 2'!$I171)</f>
        <v/>
      </c>
      <c r="F167" s="55" t="str">
        <f>IF(OR('Regular 2'!$I171="",'Regular 2'!$I171="Not Approved",'Regular 2'!$K171&lt;&gt;"Yes",'Regular 2'!$H171="CAPPED OUT"),"",'Regular 2'!$K171)</f>
        <v/>
      </c>
      <c r="G167" s="55" t="str">
        <f>IF(OR('Regular 2'!$I171="",'Regular 2'!$I171="Not Approved",'Regular 2'!$H171="CAPPED OUT"),"",'Regular 2'!$G171)</f>
        <v/>
      </c>
      <c r="H167" s="56" t="str">
        <f>IF(OR('Regular 2'!$I171="",'Regular 2'!$I171="Not Approved",'Regular 2'!$H171="CAPPED OUT"),"",'Regular 2'!$H171)</f>
        <v/>
      </c>
    </row>
    <row r="168" spans="1:8" x14ac:dyDescent="0.2">
      <c r="A168" s="61" t="str">
        <f>IF(OR('Regular 2'!$I172="",'Regular 2'!$I172="Not Approved",'Regular 2'!$H172="CAPPED OUT"),"",Cover!$C$5)</f>
        <v/>
      </c>
      <c r="B168" s="61" t="str">
        <f>IF(OR('Regular 2'!$I172="",'Regular 2'!$I172="Not Approved",'Regular 2'!$H172="CAPPED OUT"),"","Regular 2")</f>
        <v/>
      </c>
      <c r="C168" s="53" t="str">
        <f>IF(OR('Regular 2'!$I172="",'Regular 2'!$I172="Not Approved",'Regular 2'!$B172="",'Regular 2'!$H172="CAPPED OUT"),"",'Regular 2'!$B172)</f>
        <v/>
      </c>
      <c r="D168" s="53" t="str">
        <f>IF(OR('Regular 2'!$I172="",'Regular 2'!$I172="Not Approved",'Regular 2'!$H172="CAPPED OUT"),"",'Regular 2'!$C172)</f>
        <v/>
      </c>
      <c r="E168" s="55" t="str">
        <f>IF(OR('Regular 2'!$I172="",'Regular 2'!$I172="Not Approved",'Regular 2'!$H172="CAPPED OUT"),"",'Regular 2'!$I172)</f>
        <v/>
      </c>
      <c r="F168" s="55" t="str">
        <f>IF(OR('Regular 2'!$I172="",'Regular 2'!$I172="Not Approved",'Regular 2'!$K172&lt;&gt;"Yes",'Regular 2'!$H172="CAPPED OUT"),"",'Regular 2'!$K172)</f>
        <v/>
      </c>
      <c r="G168" s="55" t="str">
        <f>IF(OR('Regular 2'!$I172="",'Regular 2'!$I172="Not Approved",'Regular 2'!$H172="CAPPED OUT"),"",'Regular 2'!$G172)</f>
        <v/>
      </c>
      <c r="H168" s="56" t="str">
        <f>IF(OR('Regular 2'!$I172="",'Regular 2'!$I172="Not Approved",'Regular 2'!$H172="CAPPED OUT"),"",'Regular 2'!$H172)</f>
        <v/>
      </c>
    </row>
    <row r="169" spans="1:8" x14ac:dyDescent="0.2">
      <c r="A169" s="61" t="str">
        <f>IF(OR('Regular 2'!$I173="",'Regular 2'!$I173="Not Approved",'Regular 2'!$H173="CAPPED OUT"),"",Cover!$C$5)</f>
        <v/>
      </c>
      <c r="B169" s="61" t="str">
        <f>IF(OR('Regular 2'!$I173="",'Regular 2'!$I173="Not Approved",'Regular 2'!$H173="CAPPED OUT"),"","Regular 2")</f>
        <v/>
      </c>
      <c r="C169" s="53" t="str">
        <f>IF(OR('Regular 2'!$I173="",'Regular 2'!$I173="Not Approved",'Regular 2'!$B173="",'Regular 2'!$H173="CAPPED OUT"),"",'Regular 2'!$B173)</f>
        <v/>
      </c>
      <c r="D169" s="53" t="str">
        <f>IF(OR('Regular 2'!$I173="",'Regular 2'!$I173="Not Approved",'Regular 2'!$H173="CAPPED OUT"),"",'Regular 2'!$C173)</f>
        <v/>
      </c>
      <c r="E169" s="55" t="str">
        <f>IF(OR('Regular 2'!$I173="",'Regular 2'!$I173="Not Approved",'Regular 2'!$H173="CAPPED OUT"),"",'Regular 2'!$I173)</f>
        <v/>
      </c>
      <c r="F169" s="55" t="str">
        <f>IF(OR('Regular 2'!$I173="",'Regular 2'!$I173="Not Approved",'Regular 2'!$K173&lt;&gt;"Yes",'Regular 2'!$H173="CAPPED OUT"),"",'Regular 2'!$K173)</f>
        <v/>
      </c>
      <c r="G169" s="55" t="str">
        <f>IF(OR('Regular 2'!$I173="",'Regular 2'!$I173="Not Approved",'Regular 2'!$H173="CAPPED OUT"),"",'Regular 2'!$G173)</f>
        <v/>
      </c>
      <c r="H169" s="56" t="str">
        <f>IF(OR('Regular 2'!$I173="",'Regular 2'!$I173="Not Approved",'Regular 2'!$H173="CAPPED OUT"),"",'Regular 2'!$H173)</f>
        <v/>
      </c>
    </row>
    <row r="170" spans="1:8" x14ac:dyDescent="0.2">
      <c r="A170" s="61" t="str">
        <f>IF(OR('Regular 2'!$I174="",'Regular 2'!$I174="Not Approved",'Regular 2'!$H174="CAPPED OUT"),"",Cover!$C$5)</f>
        <v/>
      </c>
      <c r="B170" s="61" t="str">
        <f>IF(OR('Regular 2'!$I174="",'Regular 2'!$I174="Not Approved",'Regular 2'!$H174="CAPPED OUT"),"","Regular 2")</f>
        <v/>
      </c>
      <c r="C170" s="53" t="str">
        <f>IF(OR('Regular 2'!$I174="",'Regular 2'!$I174="Not Approved",'Regular 2'!$B174="",'Regular 2'!$H174="CAPPED OUT"),"",'Regular 2'!$B174)</f>
        <v/>
      </c>
      <c r="D170" s="53" t="str">
        <f>IF(OR('Regular 2'!$I174="",'Regular 2'!$I174="Not Approved",'Regular 2'!$H174="CAPPED OUT"),"",'Regular 2'!$C174)</f>
        <v/>
      </c>
      <c r="E170" s="55" t="str">
        <f>IF(OR('Regular 2'!$I174="",'Regular 2'!$I174="Not Approved",'Regular 2'!$H174="CAPPED OUT"),"",'Regular 2'!$I174)</f>
        <v/>
      </c>
      <c r="F170" s="55" t="str">
        <f>IF(OR('Regular 2'!$I174="",'Regular 2'!$I174="Not Approved",'Regular 2'!$K174&lt;&gt;"Yes",'Regular 2'!$H174="CAPPED OUT"),"",'Regular 2'!$K174)</f>
        <v/>
      </c>
      <c r="G170" s="55" t="str">
        <f>IF(OR('Regular 2'!$I174="",'Regular 2'!$I174="Not Approved",'Regular 2'!$H174="CAPPED OUT"),"",'Regular 2'!$G174)</f>
        <v/>
      </c>
      <c r="H170" s="56" t="str">
        <f>IF(OR('Regular 2'!$I174="",'Regular 2'!$I174="Not Approved",'Regular 2'!$H174="CAPPED OUT"),"",'Regular 2'!$H174)</f>
        <v/>
      </c>
    </row>
    <row r="171" spans="1:8" x14ac:dyDescent="0.2">
      <c r="A171" s="61" t="str">
        <f>IF(OR('Regular 2'!$I175="",'Regular 2'!$I175="Not Approved",'Regular 2'!$H175="CAPPED OUT"),"",Cover!$C$5)</f>
        <v/>
      </c>
      <c r="B171" s="61" t="str">
        <f>IF(OR('Regular 2'!$I175="",'Regular 2'!$I175="Not Approved",'Regular 2'!$H175="CAPPED OUT"),"","Regular 2")</f>
        <v/>
      </c>
      <c r="C171" s="53" t="str">
        <f>IF(OR('Regular 2'!$I175="",'Regular 2'!$I175="Not Approved",'Regular 2'!$B175="",'Regular 2'!$H175="CAPPED OUT"),"",'Regular 2'!$B175)</f>
        <v/>
      </c>
      <c r="D171" s="53" t="str">
        <f>IF(OR('Regular 2'!$I175="",'Regular 2'!$I175="Not Approved",'Regular 2'!$H175="CAPPED OUT"),"",'Regular 2'!$C175)</f>
        <v/>
      </c>
      <c r="E171" s="55" t="str">
        <f>IF(OR('Regular 2'!$I175="",'Regular 2'!$I175="Not Approved",'Regular 2'!$H175="CAPPED OUT"),"",'Regular 2'!$I175)</f>
        <v/>
      </c>
      <c r="F171" s="55" t="str">
        <f>IF(OR('Regular 2'!$I175="",'Regular 2'!$I175="Not Approved",'Regular 2'!$K175&lt;&gt;"Yes",'Regular 2'!$H175="CAPPED OUT"),"",'Regular 2'!$K175)</f>
        <v/>
      </c>
      <c r="G171" s="55" t="str">
        <f>IF(OR('Regular 2'!$I175="",'Regular 2'!$I175="Not Approved",'Regular 2'!$H175="CAPPED OUT"),"",'Regular 2'!$G175)</f>
        <v/>
      </c>
      <c r="H171" s="56" t="str">
        <f>IF(OR('Regular 2'!$I175="",'Regular 2'!$I175="Not Approved",'Regular 2'!$H175="CAPPED OUT"),"",'Regular 2'!$H175)</f>
        <v/>
      </c>
    </row>
    <row r="172" spans="1:8" x14ac:dyDescent="0.2">
      <c r="A172" s="61" t="str">
        <f>IF(OR('Regular 2'!$I176="",'Regular 2'!$I176="Not Approved",'Regular 2'!$H176="CAPPED OUT"),"",Cover!$C$5)</f>
        <v/>
      </c>
      <c r="B172" s="61" t="str">
        <f>IF(OR('Regular 2'!$I176="",'Regular 2'!$I176="Not Approved",'Regular 2'!$H176="CAPPED OUT"),"","Regular 2")</f>
        <v/>
      </c>
      <c r="C172" s="53" t="str">
        <f>IF(OR('Regular 2'!$I176="",'Regular 2'!$I176="Not Approved",'Regular 2'!$B176="",'Regular 2'!$H176="CAPPED OUT"),"",'Regular 2'!$B176)</f>
        <v/>
      </c>
      <c r="D172" s="53" t="str">
        <f>IF(OR('Regular 2'!$I176="",'Regular 2'!$I176="Not Approved",'Regular 2'!$H176="CAPPED OUT"),"",'Regular 2'!$C176)</f>
        <v/>
      </c>
      <c r="E172" s="55" t="str">
        <f>IF(OR('Regular 2'!$I176="",'Regular 2'!$I176="Not Approved",'Regular 2'!$H176="CAPPED OUT"),"",'Regular 2'!$I176)</f>
        <v/>
      </c>
      <c r="F172" s="55" t="str">
        <f>IF(OR('Regular 2'!$I176="",'Regular 2'!$I176="Not Approved",'Regular 2'!$K176&lt;&gt;"Yes",'Regular 2'!$H176="CAPPED OUT"),"",'Regular 2'!$K176)</f>
        <v/>
      </c>
      <c r="G172" s="55" t="str">
        <f>IF(OR('Regular 2'!$I176="",'Regular 2'!$I176="Not Approved",'Regular 2'!$H176="CAPPED OUT"),"",'Regular 2'!$G176)</f>
        <v/>
      </c>
      <c r="H172" s="56" t="str">
        <f>IF(OR('Regular 2'!$I176="",'Regular 2'!$I176="Not Approved",'Regular 2'!$H176="CAPPED OUT"),"",'Regular 2'!$H176)</f>
        <v/>
      </c>
    </row>
    <row r="173" spans="1:8" x14ac:dyDescent="0.2">
      <c r="A173" s="61" t="str">
        <f>IF(OR('Regular 2'!$I177="",'Regular 2'!$I177="Not Approved",'Regular 2'!$H177="CAPPED OUT"),"",Cover!$C$5)</f>
        <v/>
      </c>
      <c r="B173" s="61" t="str">
        <f>IF(OR('Regular 2'!$I177="",'Regular 2'!$I177="Not Approved",'Regular 2'!$H177="CAPPED OUT"),"","Regular 2")</f>
        <v/>
      </c>
      <c r="C173" s="53" t="str">
        <f>IF(OR('Regular 2'!$I177="",'Regular 2'!$I177="Not Approved",'Regular 2'!$B177="",'Regular 2'!$H177="CAPPED OUT"),"",'Regular 2'!$B177)</f>
        <v/>
      </c>
      <c r="D173" s="53" t="str">
        <f>IF(OR('Regular 2'!$I177="",'Regular 2'!$I177="Not Approved",'Regular 2'!$H177="CAPPED OUT"),"",'Regular 2'!$C177)</f>
        <v/>
      </c>
      <c r="E173" s="55" t="str">
        <f>IF(OR('Regular 2'!$I177="",'Regular 2'!$I177="Not Approved",'Regular 2'!$H177="CAPPED OUT"),"",'Regular 2'!$I177)</f>
        <v/>
      </c>
      <c r="F173" s="55" t="str">
        <f>IF(OR('Regular 2'!$I177="",'Regular 2'!$I177="Not Approved",'Regular 2'!$K177&lt;&gt;"Yes",'Regular 2'!$H177="CAPPED OUT"),"",'Regular 2'!$K177)</f>
        <v/>
      </c>
      <c r="G173" s="55" t="str">
        <f>IF(OR('Regular 2'!$I177="",'Regular 2'!$I177="Not Approved",'Regular 2'!$H177="CAPPED OUT"),"",'Regular 2'!$G177)</f>
        <v/>
      </c>
      <c r="H173" s="56" t="str">
        <f>IF(OR('Regular 2'!$I177="",'Regular 2'!$I177="Not Approved",'Regular 2'!$H177="CAPPED OUT"),"",'Regular 2'!$H177)</f>
        <v/>
      </c>
    </row>
    <row r="174" spans="1:8" x14ac:dyDescent="0.2">
      <c r="A174" s="61" t="str">
        <f>IF(OR('Regular 2'!$I178="",'Regular 2'!$I178="Not Approved",'Regular 2'!$H178="CAPPED OUT"),"",Cover!$C$5)</f>
        <v/>
      </c>
      <c r="B174" s="61" t="str">
        <f>IF(OR('Regular 2'!$I178="",'Regular 2'!$I178="Not Approved",'Regular 2'!$H178="CAPPED OUT"),"","Regular 2")</f>
        <v/>
      </c>
      <c r="C174" s="53" t="str">
        <f>IF(OR('Regular 2'!$I178="",'Regular 2'!$I178="Not Approved",'Regular 2'!$B178="",'Regular 2'!$H178="CAPPED OUT"),"",'Regular 2'!$B178)</f>
        <v/>
      </c>
      <c r="D174" s="53" t="str">
        <f>IF(OR('Regular 2'!$I178="",'Regular 2'!$I178="Not Approved",'Regular 2'!$H178="CAPPED OUT"),"",'Regular 2'!$C178)</f>
        <v/>
      </c>
      <c r="E174" s="55" t="str">
        <f>IF(OR('Regular 2'!$I178="",'Regular 2'!$I178="Not Approved",'Regular 2'!$H178="CAPPED OUT"),"",'Regular 2'!$I178)</f>
        <v/>
      </c>
      <c r="F174" s="55" t="str">
        <f>IF(OR('Regular 2'!$I178="",'Regular 2'!$I178="Not Approved",'Regular 2'!$K178&lt;&gt;"Yes",'Regular 2'!$H178="CAPPED OUT"),"",'Regular 2'!$K178)</f>
        <v/>
      </c>
      <c r="G174" s="55" t="str">
        <f>IF(OR('Regular 2'!$I178="",'Regular 2'!$I178="Not Approved",'Regular 2'!$H178="CAPPED OUT"),"",'Regular 2'!$G178)</f>
        <v/>
      </c>
      <c r="H174" s="56" t="str">
        <f>IF(OR('Regular 2'!$I178="",'Regular 2'!$I178="Not Approved",'Regular 2'!$H178="CAPPED OUT"),"",'Regular 2'!$H178)</f>
        <v/>
      </c>
    </row>
    <row r="175" spans="1:8" x14ac:dyDescent="0.2">
      <c r="A175" s="61" t="str">
        <f>IF(OR('Regular 2'!$I179="",'Regular 2'!$I179="Not Approved",'Regular 2'!$H179="CAPPED OUT"),"",Cover!$C$5)</f>
        <v/>
      </c>
      <c r="B175" s="61" t="str">
        <f>IF(OR('Regular 2'!$I179="",'Regular 2'!$I179="Not Approved",'Regular 2'!$H179="CAPPED OUT"),"","Regular 2")</f>
        <v/>
      </c>
      <c r="C175" s="53" t="str">
        <f>IF(OR('Regular 2'!$I179="",'Regular 2'!$I179="Not Approved",'Regular 2'!$B179="",'Regular 2'!$H179="CAPPED OUT"),"",'Regular 2'!$B179)</f>
        <v/>
      </c>
      <c r="D175" s="53" t="str">
        <f>IF(OR('Regular 2'!$I179="",'Regular 2'!$I179="Not Approved",'Regular 2'!$H179="CAPPED OUT"),"",'Regular 2'!$C179)</f>
        <v/>
      </c>
      <c r="E175" s="55" t="str">
        <f>IF(OR('Regular 2'!$I179="",'Regular 2'!$I179="Not Approved",'Regular 2'!$H179="CAPPED OUT"),"",'Regular 2'!$I179)</f>
        <v/>
      </c>
      <c r="F175" s="55" t="str">
        <f>IF(OR('Regular 2'!$I179="",'Regular 2'!$I179="Not Approved",'Regular 2'!$K179&lt;&gt;"Yes",'Regular 2'!$H179="CAPPED OUT"),"",'Regular 2'!$K179)</f>
        <v/>
      </c>
      <c r="G175" s="55" t="str">
        <f>IF(OR('Regular 2'!$I179="",'Regular 2'!$I179="Not Approved",'Regular 2'!$H179="CAPPED OUT"),"",'Regular 2'!$G179)</f>
        <v/>
      </c>
      <c r="H175" s="56" t="str">
        <f>IF(OR('Regular 2'!$I179="",'Regular 2'!$I179="Not Approved",'Regular 2'!$H179="CAPPED OUT"),"",'Regular 2'!$H179)</f>
        <v/>
      </c>
    </row>
    <row r="176" spans="1:8" x14ac:dyDescent="0.2">
      <c r="A176" s="61" t="str">
        <f>IF(OR('Regular 2'!$I180="",'Regular 2'!$I180="Not Approved",'Regular 2'!$H180="CAPPED OUT"),"",Cover!$C$5)</f>
        <v/>
      </c>
      <c r="B176" s="61" t="str">
        <f>IF(OR('Regular 2'!$I180="",'Regular 2'!$I180="Not Approved",'Regular 2'!$H180="CAPPED OUT"),"","Regular 2")</f>
        <v/>
      </c>
      <c r="C176" s="53" t="str">
        <f>IF(OR('Regular 2'!$I180="",'Regular 2'!$I180="Not Approved",'Regular 2'!$B180="",'Regular 2'!$H180="CAPPED OUT"),"",'Regular 2'!$B180)</f>
        <v/>
      </c>
      <c r="D176" s="53" t="str">
        <f>IF(OR('Regular 2'!$I180="",'Regular 2'!$I180="Not Approved",'Regular 2'!$H180="CAPPED OUT"),"",'Regular 2'!$C180)</f>
        <v/>
      </c>
      <c r="E176" s="55" t="str">
        <f>IF(OR('Regular 2'!$I180="",'Regular 2'!$I180="Not Approved",'Regular 2'!$H180="CAPPED OUT"),"",'Regular 2'!$I180)</f>
        <v/>
      </c>
      <c r="F176" s="55" t="str">
        <f>IF(OR('Regular 2'!$I180="",'Regular 2'!$I180="Not Approved",'Regular 2'!$K180&lt;&gt;"Yes",'Regular 2'!$H180="CAPPED OUT"),"",'Regular 2'!$K180)</f>
        <v/>
      </c>
      <c r="G176" s="55" t="str">
        <f>IF(OR('Regular 2'!$I180="",'Regular 2'!$I180="Not Approved",'Regular 2'!$H180="CAPPED OUT"),"",'Regular 2'!$G180)</f>
        <v/>
      </c>
      <c r="H176" s="56" t="str">
        <f>IF(OR('Regular 2'!$I180="",'Regular 2'!$I180="Not Approved",'Regular 2'!$H180="CAPPED OUT"),"",'Regular 2'!$H180)</f>
        <v/>
      </c>
    </row>
    <row r="177" spans="1:8" x14ac:dyDescent="0.2">
      <c r="A177" s="61" t="str">
        <f>IF(OR('Regular 2'!$I181="",'Regular 2'!$I181="Not Approved",'Regular 2'!$H181="CAPPED OUT"),"",Cover!$C$5)</f>
        <v/>
      </c>
      <c r="B177" s="61" t="str">
        <f>IF(OR('Regular 2'!$I181="",'Regular 2'!$I181="Not Approved",'Regular 2'!$H181="CAPPED OUT"),"","Regular 2")</f>
        <v/>
      </c>
      <c r="C177" s="53" t="str">
        <f>IF(OR('Regular 2'!$I181="",'Regular 2'!$I181="Not Approved",'Regular 2'!$B181="",'Regular 2'!$H181="CAPPED OUT"),"",'Regular 2'!$B181)</f>
        <v/>
      </c>
      <c r="D177" s="53" t="str">
        <f>IF(OR('Regular 2'!$I181="",'Regular 2'!$I181="Not Approved",'Regular 2'!$H181="CAPPED OUT"),"",'Regular 2'!$C181)</f>
        <v/>
      </c>
      <c r="E177" s="55" t="str">
        <f>IF(OR('Regular 2'!$I181="",'Regular 2'!$I181="Not Approved",'Regular 2'!$H181="CAPPED OUT"),"",'Regular 2'!$I181)</f>
        <v/>
      </c>
      <c r="F177" s="55" t="str">
        <f>IF(OR('Regular 2'!$I181="",'Regular 2'!$I181="Not Approved",'Regular 2'!$K181&lt;&gt;"Yes",'Regular 2'!$H181="CAPPED OUT"),"",'Regular 2'!$K181)</f>
        <v/>
      </c>
      <c r="G177" s="55" t="str">
        <f>IF(OR('Regular 2'!$I181="",'Regular 2'!$I181="Not Approved",'Regular 2'!$H181="CAPPED OUT"),"",'Regular 2'!$G181)</f>
        <v/>
      </c>
      <c r="H177" s="56" t="str">
        <f>IF(OR('Regular 2'!$I181="",'Regular 2'!$I181="Not Approved",'Regular 2'!$H181="CAPPED OUT"),"",'Regular 2'!$H181)</f>
        <v/>
      </c>
    </row>
    <row r="178" spans="1:8" x14ac:dyDescent="0.2">
      <c r="A178" s="61" t="str">
        <f>IF(OR('Regular 2'!$I182="",'Regular 2'!$I182="Not Approved",'Regular 2'!$H182="CAPPED OUT"),"",Cover!$C$5)</f>
        <v/>
      </c>
      <c r="B178" s="61" t="str">
        <f>IF(OR('Regular 2'!$I182="",'Regular 2'!$I182="Not Approved",'Regular 2'!$H182="CAPPED OUT"),"","Regular 2")</f>
        <v/>
      </c>
      <c r="C178" s="53" t="str">
        <f>IF(OR('Regular 2'!$I182="",'Regular 2'!$I182="Not Approved",'Regular 2'!$B182="",'Regular 2'!$H182="CAPPED OUT"),"",'Regular 2'!$B182)</f>
        <v/>
      </c>
      <c r="D178" s="53" t="str">
        <f>IF(OR('Regular 2'!$I182="",'Regular 2'!$I182="Not Approved",'Regular 2'!$H182="CAPPED OUT"),"",'Regular 2'!$C182)</f>
        <v/>
      </c>
      <c r="E178" s="55" t="str">
        <f>IF(OR('Regular 2'!$I182="",'Regular 2'!$I182="Not Approved",'Regular 2'!$H182="CAPPED OUT"),"",'Regular 2'!$I182)</f>
        <v/>
      </c>
      <c r="F178" s="55" t="str">
        <f>IF(OR('Regular 2'!$I182="",'Regular 2'!$I182="Not Approved",'Regular 2'!$K182&lt;&gt;"Yes",'Regular 2'!$H182="CAPPED OUT"),"",'Regular 2'!$K182)</f>
        <v/>
      </c>
      <c r="G178" s="55" t="str">
        <f>IF(OR('Regular 2'!$I182="",'Regular 2'!$I182="Not Approved",'Regular 2'!$H182="CAPPED OUT"),"",'Regular 2'!$G182)</f>
        <v/>
      </c>
      <c r="H178" s="56" t="str">
        <f>IF(OR('Regular 2'!$I182="",'Regular 2'!$I182="Not Approved",'Regular 2'!$H182="CAPPED OUT"),"",'Regular 2'!$H182)</f>
        <v/>
      </c>
    </row>
    <row r="179" spans="1:8" x14ac:dyDescent="0.2">
      <c r="A179" s="61" t="str">
        <f>IF(OR('Regular 2'!$I183="",'Regular 2'!$I183="Not Approved",'Regular 2'!$H183="CAPPED OUT"),"",Cover!$C$5)</f>
        <v/>
      </c>
      <c r="B179" s="61" t="str">
        <f>IF(OR('Regular 2'!$I183="",'Regular 2'!$I183="Not Approved",'Regular 2'!$H183="CAPPED OUT"),"","Regular 2")</f>
        <v/>
      </c>
      <c r="C179" s="53" t="str">
        <f>IF(OR('Regular 2'!$I183="",'Regular 2'!$I183="Not Approved",'Regular 2'!$B183="",'Regular 2'!$H183="CAPPED OUT"),"",'Regular 2'!$B183)</f>
        <v/>
      </c>
      <c r="D179" s="53" t="str">
        <f>IF(OR('Regular 2'!$I183="",'Regular 2'!$I183="Not Approved",'Regular 2'!$H183="CAPPED OUT"),"",'Regular 2'!$C183)</f>
        <v/>
      </c>
      <c r="E179" s="55" t="str">
        <f>IF(OR('Regular 2'!$I183="",'Regular 2'!$I183="Not Approved",'Regular 2'!$H183="CAPPED OUT"),"",'Regular 2'!$I183)</f>
        <v/>
      </c>
      <c r="F179" s="55" t="str">
        <f>IF(OR('Regular 2'!$I183="",'Regular 2'!$I183="Not Approved",'Regular 2'!$K183&lt;&gt;"Yes",'Regular 2'!$H183="CAPPED OUT"),"",'Regular 2'!$K183)</f>
        <v/>
      </c>
      <c r="G179" s="55" t="str">
        <f>IF(OR('Regular 2'!$I183="",'Regular 2'!$I183="Not Approved",'Regular 2'!$H183="CAPPED OUT"),"",'Regular 2'!$G183)</f>
        <v/>
      </c>
      <c r="H179" s="56" t="str">
        <f>IF(OR('Regular 2'!$I183="",'Regular 2'!$I183="Not Approved",'Regular 2'!$H183="CAPPED OUT"),"",'Regular 2'!$H183)</f>
        <v/>
      </c>
    </row>
    <row r="180" spans="1:8" x14ac:dyDescent="0.2">
      <c r="A180" s="61" t="str">
        <f>IF(OR('Regular 2'!$I184="",'Regular 2'!$I184="Not Approved",'Regular 2'!$H184="CAPPED OUT"),"",Cover!$C$5)</f>
        <v/>
      </c>
      <c r="B180" s="61" t="str">
        <f>IF(OR('Regular 2'!$I184="",'Regular 2'!$I184="Not Approved",'Regular 2'!$H184="CAPPED OUT"),"","Regular 2")</f>
        <v/>
      </c>
      <c r="C180" s="53" t="str">
        <f>IF(OR('Regular 2'!$I184="",'Regular 2'!$I184="Not Approved",'Regular 2'!$B184="",'Regular 2'!$H184="CAPPED OUT"),"",'Regular 2'!$B184)</f>
        <v/>
      </c>
      <c r="D180" s="53" t="str">
        <f>IF(OR('Regular 2'!$I184="",'Regular 2'!$I184="Not Approved",'Regular 2'!$H184="CAPPED OUT"),"",'Regular 2'!$C184)</f>
        <v/>
      </c>
      <c r="E180" s="55" t="str">
        <f>IF(OR('Regular 2'!$I184="",'Regular 2'!$I184="Not Approved",'Regular 2'!$H184="CAPPED OUT"),"",'Regular 2'!$I184)</f>
        <v/>
      </c>
      <c r="F180" s="55" t="str">
        <f>IF(OR('Regular 2'!$I184="",'Regular 2'!$I184="Not Approved",'Regular 2'!$K184&lt;&gt;"Yes",'Regular 2'!$H184="CAPPED OUT"),"",'Regular 2'!$K184)</f>
        <v/>
      </c>
      <c r="G180" s="55" t="str">
        <f>IF(OR('Regular 2'!$I184="",'Regular 2'!$I184="Not Approved",'Regular 2'!$H184="CAPPED OUT"),"",'Regular 2'!$G184)</f>
        <v/>
      </c>
      <c r="H180" s="56" t="str">
        <f>IF(OR('Regular 2'!$I184="",'Regular 2'!$I184="Not Approved",'Regular 2'!$H184="CAPPED OUT"),"",'Regular 2'!$H184)</f>
        <v/>
      </c>
    </row>
    <row r="181" spans="1:8" x14ac:dyDescent="0.2">
      <c r="A181" s="61" t="str">
        <f>IF(OR('Regular 2'!$I185="",'Regular 2'!$I185="Not Approved",'Regular 2'!$H185="CAPPED OUT"),"",Cover!$C$5)</f>
        <v/>
      </c>
      <c r="B181" s="61" t="str">
        <f>IF(OR('Regular 2'!$I185="",'Regular 2'!$I185="Not Approved",'Regular 2'!$H185="CAPPED OUT"),"","Regular 2")</f>
        <v/>
      </c>
      <c r="C181" s="53" t="str">
        <f>IF(OR('Regular 2'!$I185="",'Regular 2'!$I185="Not Approved",'Regular 2'!$B185="",'Regular 2'!$H185="CAPPED OUT"),"",'Regular 2'!$B185)</f>
        <v/>
      </c>
      <c r="D181" s="53" t="str">
        <f>IF(OR('Regular 2'!$I185="",'Regular 2'!$I185="Not Approved",'Regular 2'!$H185="CAPPED OUT"),"",'Regular 2'!$C185)</f>
        <v/>
      </c>
      <c r="E181" s="55" t="str">
        <f>IF(OR('Regular 2'!$I185="",'Regular 2'!$I185="Not Approved",'Regular 2'!$H185="CAPPED OUT"),"",'Regular 2'!$I185)</f>
        <v/>
      </c>
      <c r="F181" s="55" t="str">
        <f>IF(OR('Regular 2'!$I185="",'Regular 2'!$I185="Not Approved",'Regular 2'!$K185&lt;&gt;"Yes",'Regular 2'!$H185="CAPPED OUT"),"",'Regular 2'!$K185)</f>
        <v/>
      </c>
      <c r="G181" s="55" t="str">
        <f>IF(OR('Regular 2'!$I185="",'Regular 2'!$I185="Not Approved",'Regular 2'!$H185="CAPPED OUT"),"",'Regular 2'!$G185)</f>
        <v/>
      </c>
      <c r="H181" s="56" t="str">
        <f>IF(OR('Regular 2'!$I185="",'Regular 2'!$I185="Not Approved",'Regular 2'!$H185="CAPPED OUT"),"",'Regular 2'!$H185)</f>
        <v/>
      </c>
    </row>
    <row r="182" spans="1:8" x14ac:dyDescent="0.2">
      <c r="A182" s="61" t="str">
        <f>IF(OR('Regular 2'!$I186="",'Regular 2'!$I186="Not Approved",'Regular 2'!$H186="CAPPED OUT"),"",Cover!$C$5)</f>
        <v/>
      </c>
      <c r="B182" s="61" t="str">
        <f>IF(OR('Regular 2'!$I186="",'Regular 2'!$I186="Not Approved",'Regular 2'!$H186="CAPPED OUT"),"","Regular 2")</f>
        <v/>
      </c>
      <c r="C182" s="53" t="str">
        <f>IF(OR('Regular 2'!$I186="",'Regular 2'!$I186="Not Approved",'Regular 2'!$B186="",'Regular 2'!$H186="CAPPED OUT"),"",'Regular 2'!$B186)</f>
        <v/>
      </c>
      <c r="D182" s="53" t="str">
        <f>IF(OR('Regular 2'!$I186="",'Regular 2'!$I186="Not Approved",'Regular 2'!$H186="CAPPED OUT"),"",'Regular 2'!$C186)</f>
        <v/>
      </c>
      <c r="E182" s="55" t="str">
        <f>IF(OR('Regular 2'!$I186="",'Regular 2'!$I186="Not Approved",'Regular 2'!$H186="CAPPED OUT"),"",'Regular 2'!$I186)</f>
        <v/>
      </c>
      <c r="F182" s="55" t="str">
        <f>IF(OR('Regular 2'!$I186="",'Regular 2'!$I186="Not Approved",'Regular 2'!$K186&lt;&gt;"Yes",'Regular 2'!$H186="CAPPED OUT"),"",'Regular 2'!$K186)</f>
        <v/>
      </c>
      <c r="G182" s="55" t="str">
        <f>IF(OR('Regular 2'!$I186="",'Regular 2'!$I186="Not Approved",'Regular 2'!$H186="CAPPED OUT"),"",'Regular 2'!$G186)</f>
        <v/>
      </c>
      <c r="H182" s="56" t="str">
        <f>IF(OR('Regular 2'!$I186="",'Regular 2'!$I186="Not Approved",'Regular 2'!$H186="CAPPED OUT"),"",'Regular 2'!$H186)</f>
        <v/>
      </c>
    </row>
    <row r="183" spans="1:8" x14ac:dyDescent="0.2">
      <c r="A183" s="61" t="str">
        <f>IF(OR('Regular 2'!$I187="",'Regular 2'!$I187="Not Approved",'Regular 2'!$H187="CAPPED OUT"),"",Cover!$C$5)</f>
        <v/>
      </c>
      <c r="B183" s="61" t="str">
        <f>IF(OR('Regular 2'!$I187="",'Regular 2'!$I187="Not Approved",'Regular 2'!$H187="CAPPED OUT"),"","Regular 2")</f>
        <v/>
      </c>
      <c r="C183" s="53" t="str">
        <f>IF(OR('Regular 2'!$I187="",'Regular 2'!$I187="Not Approved",'Regular 2'!$B187="",'Regular 2'!$H187="CAPPED OUT"),"",'Regular 2'!$B187)</f>
        <v/>
      </c>
      <c r="D183" s="53" t="str">
        <f>IF(OR('Regular 2'!$I187="",'Regular 2'!$I187="Not Approved",'Regular 2'!$H187="CAPPED OUT"),"",'Regular 2'!$C187)</f>
        <v/>
      </c>
      <c r="E183" s="55" t="str">
        <f>IF(OR('Regular 2'!$I187="",'Regular 2'!$I187="Not Approved",'Regular 2'!$H187="CAPPED OUT"),"",'Regular 2'!$I187)</f>
        <v/>
      </c>
      <c r="F183" s="55" t="str">
        <f>IF(OR('Regular 2'!$I187="",'Regular 2'!$I187="Not Approved",'Regular 2'!$K187&lt;&gt;"Yes",'Regular 2'!$H187="CAPPED OUT"),"",'Regular 2'!$K187)</f>
        <v/>
      </c>
      <c r="G183" s="55" t="str">
        <f>IF(OR('Regular 2'!$I187="",'Regular 2'!$I187="Not Approved",'Regular 2'!$H187="CAPPED OUT"),"",'Regular 2'!$G187)</f>
        <v/>
      </c>
      <c r="H183" s="56" t="str">
        <f>IF(OR('Regular 2'!$I187="",'Regular 2'!$I187="Not Approved",'Regular 2'!$H187="CAPPED OUT"),"",'Regular 2'!$H187)</f>
        <v/>
      </c>
    </row>
    <row r="184" spans="1:8" x14ac:dyDescent="0.2">
      <c r="A184" s="61" t="str">
        <f>IF(OR('Regular 2'!$I188="",'Regular 2'!$I188="Not Approved",'Regular 2'!$H188="CAPPED OUT"),"",Cover!$C$5)</f>
        <v/>
      </c>
      <c r="B184" s="61" t="str">
        <f>IF(OR('Regular 2'!$I188="",'Regular 2'!$I188="Not Approved",'Regular 2'!$H188="CAPPED OUT"),"","Regular 2")</f>
        <v/>
      </c>
      <c r="C184" s="53" t="str">
        <f>IF(OR('Regular 2'!$I188="",'Regular 2'!$I188="Not Approved",'Regular 2'!$B188="",'Regular 2'!$H188="CAPPED OUT"),"",'Regular 2'!$B188)</f>
        <v/>
      </c>
      <c r="D184" s="53" t="str">
        <f>IF(OR('Regular 2'!$I188="",'Regular 2'!$I188="Not Approved",'Regular 2'!$H188="CAPPED OUT"),"",'Regular 2'!$C188)</f>
        <v/>
      </c>
      <c r="E184" s="55" t="str">
        <f>IF(OR('Regular 2'!$I188="",'Regular 2'!$I188="Not Approved",'Regular 2'!$H188="CAPPED OUT"),"",'Regular 2'!$I188)</f>
        <v/>
      </c>
      <c r="F184" s="55" t="str">
        <f>IF(OR('Regular 2'!$I188="",'Regular 2'!$I188="Not Approved",'Regular 2'!$K188&lt;&gt;"Yes",'Regular 2'!$H188="CAPPED OUT"),"",'Regular 2'!$K188)</f>
        <v/>
      </c>
      <c r="G184" s="55" t="str">
        <f>IF(OR('Regular 2'!$I188="",'Regular 2'!$I188="Not Approved",'Regular 2'!$H188="CAPPED OUT"),"",'Regular 2'!$G188)</f>
        <v/>
      </c>
      <c r="H184" s="56" t="str">
        <f>IF(OR('Regular 2'!$I188="",'Regular 2'!$I188="Not Approved",'Regular 2'!$H188="CAPPED OUT"),"",'Regular 2'!$H188)</f>
        <v/>
      </c>
    </row>
    <row r="185" spans="1:8" x14ac:dyDescent="0.2">
      <c r="A185" s="61" t="str">
        <f>IF(OR('Regular 2'!$I189="",'Regular 2'!$I189="Not Approved",'Regular 2'!$H189="CAPPED OUT"),"",Cover!$C$5)</f>
        <v/>
      </c>
      <c r="B185" s="61" t="str">
        <f>IF(OR('Regular 2'!$I189="",'Regular 2'!$I189="Not Approved",'Regular 2'!$H189="CAPPED OUT"),"","Regular 2")</f>
        <v/>
      </c>
      <c r="C185" s="53" t="str">
        <f>IF(OR('Regular 2'!$I189="",'Regular 2'!$I189="Not Approved",'Regular 2'!$B189="",'Regular 2'!$H189="CAPPED OUT"),"",'Regular 2'!$B189)</f>
        <v/>
      </c>
      <c r="D185" s="53" t="str">
        <f>IF(OR('Regular 2'!$I189="",'Regular 2'!$I189="Not Approved",'Regular 2'!$H189="CAPPED OUT"),"",'Regular 2'!$C189)</f>
        <v/>
      </c>
      <c r="E185" s="55" t="str">
        <f>IF(OR('Regular 2'!$I189="",'Regular 2'!$I189="Not Approved",'Regular 2'!$H189="CAPPED OUT"),"",'Regular 2'!$I189)</f>
        <v/>
      </c>
      <c r="F185" s="55" t="str">
        <f>IF(OR('Regular 2'!$I189="",'Regular 2'!$I189="Not Approved",'Regular 2'!$K189&lt;&gt;"Yes",'Regular 2'!$H189="CAPPED OUT"),"",'Regular 2'!$K189)</f>
        <v/>
      </c>
      <c r="G185" s="55" t="str">
        <f>IF(OR('Regular 2'!$I189="",'Regular 2'!$I189="Not Approved",'Regular 2'!$H189="CAPPED OUT"),"",'Regular 2'!$G189)</f>
        <v/>
      </c>
      <c r="H185" s="56" t="str">
        <f>IF(OR('Regular 2'!$I189="",'Regular 2'!$I189="Not Approved",'Regular 2'!$H189="CAPPED OUT"),"",'Regular 2'!$H189)</f>
        <v/>
      </c>
    </row>
    <row r="186" spans="1:8" x14ac:dyDescent="0.2">
      <c r="A186" s="61" t="str">
        <f>IF(OR('Regular 2'!$I190="",'Regular 2'!$I190="Not Approved",'Regular 2'!$H190="CAPPED OUT"),"",Cover!$C$5)</f>
        <v/>
      </c>
      <c r="B186" s="61" t="str">
        <f>IF(OR('Regular 2'!$I190="",'Regular 2'!$I190="Not Approved",'Regular 2'!$H190="CAPPED OUT"),"","Regular 2")</f>
        <v/>
      </c>
      <c r="C186" s="53" t="str">
        <f>IF(OR('Regular 2'!$I190="",'Regular 2'!$I190="Not Approved",'Regular 2'!$B190="",'Regular 2'!$H190="CAPPED OUT"),"",'Regular 2'!$B190)</f>
        <v/>
      </c>
      <c r="D186" s="53" t="str">
        <f>IF(OR('Regular 2'!$I190="",'Regular 2'!$I190="Not Approved",'Regular 2'!$H190="CAPPED OUT"),"",'Regular 2'!$C190)</f>
        <v/>
      </c>
      <c r="E186" s="55" t="str">
        <f>IF(OR('Regular 2'!$I190="",'Regular 2'!$I190="Not Approved",'Regular 2'!$H190="CAPPED OUT"),"",'Regular 2'!$I190)</f>
        <v/>
      </c>
      <c r="F186" s="55" t="str">
        <f>IF(OR('Regular 2'!$I190="",'Regular 2'!$I190="Not Approved",'Regular 2'!$K190&lt;&gt;"Yes",'Regular 2'!$H190="CAPPED OUT"),"",'Regular 2'!$K190)</f>
        <v/>
      </c>
      <c r="G186" s="55" t="str">
        <f>IF(OR('Regular 2'!$I190="",'Regular 2'!$I190="Not Approved",'Regular 2'!$H190="CAPPED OUT"),"",'Regular 2'!$G190)</f>
        <v/>
      </c>
      <c r="H186" s="56" t="str">
        <f>IF(OR('Regular 2'!$I190="",'Regular 2'!$I190="Not Approved",'Regular 2'!$H190="CAPPED OUT"),"",'Regular 2'!$H190)</f>
        <v/>
      </c>
    </row>
    <row r="187" spans="1:8" x14ac:dyDescent="0.2">
      <c r="A187" s="61" t="str">
        <f>IF(OR('Regular 2'!$I191="",'Regular 2'!$I191="Not Approved",'Regular 2'!$H191="CAPPED OUT"),"",Cover!$C$5)</f>
        <v/>
      </c>
      <c r="B187" s="61" t="str">
        <f>IF(OR('Regular 2'!$I191="",'Regular 2'!$I191="Not Approved",'Regular 2'!$H191="CAPPED OUT"),"","Regular 2")</f>
        <v/>
      </c>
      <c r="C187" s="53" t="str">
        <f>IF(OR('Regular 2'!$I191="",'Regular 2'!$I191="Not Approved",'Regular 2'!$B191="",'Regular 2'!$H191="CAPPED OUT"),"",'Regular 2'!$B191)</f>
        <v/>
      </c>
      <c r="D187" s="53" t="str">
        <f>IF(OR('Regular 2'!$I191="",'Regular 2'!$I191="Not Approved",'Regular 2'!$H191="CAPPED OUT"),"",'Regular 2'!$C191)</f>
        <v/>
      </c>
      <c r="E187" s="55" t="str">
        <f>IF(OR('Regular 2'!$I191="",'Regular 2'!$I191="Not Approved",'Regular 2'!$H191="CAPPED OUT"),"",'Regular 2'!$I191)</f>
        <v/>
      </c>
      <c r="F187" s="55" t="str">
        <f>IF(OR('Regular 2'!$I191="",'Regular 2'!$I191="Not Approved",'Regular 2'!$K191&lt;&gt;"Yes",'Regular 2'!$H191="CAPPED OUT"),"",'Regular 2'!$K191)</f>
        <v/>
      </c>
      <c r="G187" s="55" t="str">
        <f>IF(OR('Regular 2'!$I191="",'Regular 2'!$I191="Not Approved",'Regular 2'!$H191="CAPPED OUT"),"",'Regular 2'!$G191)</f>
        <v/>
      </c>
      <c r="H187" s="56" t="str">
        <f>IF(OR('Regular 2'!$I191="",'Regular 2'!$I191="Not Approved",'Regular 2'!$H191="CAPPED OUT"),"",'Regular 2'!$H191)</f>
        <v/>
      </c>
    </row>
    <row r="188" spans="1:8" x14ac:dyDescent="0.2">
      <c r="A188" s="61" t="str">
        <f>IF(OR('Regular 2'!$I192="",'Regular 2'!$I192="Not Approved",'Regular 2'!$H192="CAPPED OUT"),"",Cover!$C$5)</f>
        <v/>
      </c>
      <c r="B188" s="61" t="str">
        <f>IF(OR('Regular 2'!$I192="",'Regular 2'!$I192="Not Approved",'Regular 2'!$H192="CAPPED OUT"),"","Regular 2")</f>
        <v/>
      </c>
      <c r="C188" s="53" t="str">
        <f>IF(OR('Regular 2'!$I192="",'Regular 2'!$I192="Not Approved",'Regular 2'!$B192="",'Regular 2'!$H192="CAPPED OUT"),"",'Regular 2'!$B192)</f>
        <v/>
      </c>
      <c r="D188" s="53" t="str">
        <f>IF(OR('Regular 2'!$I192="",'Regular 2'!$I192="Not Approved",'Regular 2'!$H192="CAPPED OUT"),"",'Regular 2'!$C192)</f>
        <v/>
      </c>
      <c r="E188" s="55" t="str">
        <f>IF(OR('Regular 2'!$I192="",'Regular 2'!$I192="Not Approved",'Regular 2'!$H192="CAPPED OUT"),"",'Regular 2'!$I192)</f>
        <v/>
      </c>
      <c r="F188" s="55" t="str">
        <f>IF(OR('Regular 2'!$I192="",'Regular 2'!$I192="Not Approved",'Regular 2'!$K192&lt;&gt;"Yes",'Regular 2'!$H192="CAPPED OUT"),"",'Regular 2'!$K192)</f>
        <v/>
      </c>
      <c r="G188" s="55" t="str">
        <f>IF(OR('Regular 2'!$I192="",'Regular 2'!$I192="Not Approved",'Regular 2'!$H192="CAPPED OUT"),"",'Regular 2'!$G192)</f>
        <v/>
      </c>
      <c r="H188" s="56" t="str">
        <f>IF(OR('Regular 2'!$I192="",'Regular 2'!$I192="Not Approved",'Regular 2'!$H192="CAPPED OUT"),"",'Regular 2'!$H192)</f>
        <v/>
      </c>
    </row>
    <row r="189" spans="1:8" x14ac:dyDescent="0.2">
      <c r="A189" s="61" t="str">
        <f>IF(OR('Regular 2'!$I193="",'Regular 2'!$I193="Not Approved",'Regular 2'!$H193="CAPPED OUT"),"",Cover!$C$5)</f>
        <v/>
      </c>
      <c r="B189" s="61" t="str">
        <f>IF(OR('Regular 2'!$I193="",'Regular 2'!$I193="Not Approved",'Regular 2'!$H193="CAPPED OUT"),"","Regular 2")</f>
        <v/>
      </c>
      <c r="C189" s="53" t="str">
        <f>IF(OR('Regular 2'!$I193="",'Regular 2'!$I193="Not Approved",'Regular 2'!$B193="",'Regular 2'!$H193="CAPPED OUT"),"",'Regular 2'!$B193)</f>
        <v/>
      </c>
      <c r="D189" s="53" t="str">
        <f>IF(OR('Regular 2'!$I193="",'Regular 2'!$I193="Not Approved",'Regular 2'!$H193="CAPPED OUT"),"",'Regular 2'!$C193)</f>
        <v/>
      </c>
      <c r="E189" s="55" t="str">
        <f>IF(OR('Regular 2'!$I193="",'Regular 2'!$I193="Not Approved",'Regular 2'!$H193="CAPPED OUT"),"",'Regular 2'!$I193)</f>
        <v/>
      </c>
      <c r="F189" s="55" t="str">
        <f>IF(OR('Regular 2'!$I193="",'Regular 2'!$I193="Not Approved",'Regular 2'!$K193&lt;&gt;"Yes",'Regular 2'!$H193="CAPPED OUT"),"",'Regular 2'!$K193)</f>
        <v/>
      </c>
      <c r="G189" s="55" t="str">
        <f>IF(OR('Regular 2'!$I193="",'Regular 2'!$I193="Not Approved",'Regular 2'!$H193="CAPPED OUT"),"",'Regular 2'!$G193)</f>
        <v/>
      </c>
      <c r="H189" s="56" t="str">
        <f>IF(OR('Regular 2'!$I193="",'Regular 2'!$I193="Not Approved",'Regular 2'!$H193="CAPPED OUT"),"",'Regular 2'!$H193)</f>
        <v/>
      </c>
    </row>
    <row r="190" spans="1:8" x14ac:dyDescent="0.2">
      <c r="A190" s="61" t="str">
        <f>IF(OR('Regular 2'!$I194="",'Regular 2'!$I194="Not Approved",'Regular 2'!$H194="CAPPED OUT"),"",Cover!$C$5)</f>
        <v/>
      </c>
      <c r="B190" s="61" t="str">
        <f>IF(OR('Regular 2'!$I194="",'Regular 2'!$I194="Not Approved",'Regular 2'!$H194="CAPPED OUT"),"","Regular 2")</f>
        <v/>
      </c>
      <c r="C190" s="53" t="str">
        <f>IF(OR('Regular 2'!$I194="",'Regular 2'!$I194="Not Approved",'Regular 2'!$B194="",'Regular 2'!$H194="CAPPED OUT"),"",'Regular 2'!$B194)</f>
        <v/>
      </c>
      <c r="D190" s="53" t="str">
        <f>IF(OR('Regular 2'!$I194="",'Regular 2'!$I194="Not Approved",'Regular 2'!$H194="CAPPED OUT"),"",'Regular 2'!$C194)</f>
        <v/>
      </c>
      <c r="E190" s="55" t="str">
        <f>IF(OR('Regular 2'!$I194="",'Regular 2'!$I194="Not Approved",'Regular 2'!$H194="CAPPED OUT"),"",'Regular 2'!$I194)</f>
        <v/>
      </c>
      <c r="F190" s="55" t="str">
        <f>IF(OR('Regular 2'!$I194="",'Regular 2'!$I194="Not Approved",'Regular 2'!$K194&lt;&gt;"Yes",'Regular 2'!$H194="CAPPED OUT"),"",'Regular 2'!$K194)</f>
        <v/>
      </c>
      <c r="G190" s="55" t="str">
        <f>IF(OR('Regular 2'!$I194="",'Regular 2'!$I194="Not Approved",'Regular 2'!$H194="CAPPED OUT"),"",'Regular 2'!$G194)</f>
        <v/>
      </c>
      <c r="H190" s="56" t="str">
        <f>IF(OR('Regular 2'!$I194="",'Regular 2'!$I194="Not Approved",'Regular 2'!$H194="CAPPED OUT"),"",'Regular 2'!$H194)</f>
        <v/>
      </c>
    </row>
    <row r="191" spans="1:8" x14ac:dyDescent="0.2">
      <c r="A191" s="61" t="str">
        <f>IF(OR('Regular 2'!$I195="",'Regular 2'!$I195="Not Approved",'Regular 2'!$H195="CAPPED OUT"),"",Cover!$C$5)</f>
        <v/>
      </c>
      <c r="B191" s="61" t="str">
        <f>IF(OR('Regular 2'!$I195="",'Regular 2'!$I195="Not Approved",'Regular 2'!$H195="CAPPED OUT"),"","Regular 2")</f>
        <v/>
      </c>
      <c r="C191" s="53" t="str">
        <f>IF(OR('Regular 2'!$I195="",'Regular 2'!$I195="Not Approved",'Regular 2'!$B195="",'Regular 2'!$H195="CAPPED OUT"),"",'Regular 2'!$B195)</f>
        <v/>
      </c>
      <c r="D191" s="53" t="str">
        <f>IF(OR('Regular 2'!$I195="",'Regular 2'!$I195="Not Approved",'Regular 2'!$H195="CAPPED OUT"),"",'Regular 2'!$C195)</f>
        <v/>
      </c>
      <c r="E191" s="55" t="str">
        <f>IF(OR('Regular 2'!$I195="",'Regular 2'!$I195="Not Approved",'Regular 2'!$H195="CAPPED OUT"),"",'Regular 2'!$I195)</f>
        <v/>
      </c>
      <c r="F191" s="55" t="str">
        <f>IF(OR('Regular 2'!$I195="",'Regular 2'!$I195="Not Approved",'Regular 2'!$K195&lt;&gt;"Yes",'Regular 2'!$H195="CAPPED OUT"),"",'Regular 2'!$K195)</f>
        <v/>
      </c>
      <c r="G191" s="55" t="str">
        <f>IF(OR('Regular 2'!$I195="",'Regular 2'!$I195="Not Approved",'Regular 2'!$H195="CAPPED OUT"),"",'Regular 2'!$G195)</f>
        <v/>
      </c>
      <c r="H191" s="56" t="str">
        <f>IF(OR('Regular 2'!$I195="",'Regular 2'!$I195="Not Approved",'Regular 2'!$H195="CAPPED OUT"),"",'Regular 2'!$H195)</f>
        <v/>
      </c>
    </row>
    <row r="192" spans="1:8" x14ac:dyDescent="0.2">
      <c r="A192" s="61" t="str">
        <f>IF(OR('Regular 2'!$I196="",'Regular 2'!$I196="Not Approved",'Regular 2'!$H196="CAPPED OUT"),"",Cover!$C$5)</f>
        <v/>
      </c>
      <c r="B192" s="61" t="str">
        <f>IF(OR('Regular 2'!$I196="",'Regular 2'!$I196="Not Approved",'Regular 2'!$H196="CAPPED OUT"),"","Regular 2")</f>
        <v/>
      </c>
      <c r="C192" s="53" t="str">
        <f>IF(OR('Regular 2'!$I196="",'Regular 2'!$I196="Not Approved",'Regular 2'!$B196="",'Regular 2'!$H196="CAPPED OUT"),"",'Regular 2'!$B196)</f>
        <v/>
      </c>
      <c r="D192" s="53" t="str">
        <f>IF(OR('Regular 2'!$I196="",'Regular 2'!$I196="Not Approved",'Regular 2'!$H196="CAPPED OUT"),"",'Regular 2'!$C196)</f>
        <v/>
      </c>
      <c r="E192" s="55" t="str">
        <f>IF(OR('Regular 2'!$I196="",'Regular 2'!$I196="Not Approved",'Regular 2'!$H196="CAPPED OUT"),"",'Regular 2'!$I196)</f>
        <v/>
      </c>
      <c r="F192" s="55" t="str">
        <f>IF(OR('Regular 2'!$I196="",'Regular 2'!$I196="Not Approved",'Regular 2'!$K196&lt;&gt;"Yes",'Regular 2'!$H196="CAPPED OUT"),"",'Regular 2'!$K196)</f>
        <v/>
      </c>
      <c r="G192" s="55" t="str">
        <f>IF(OR('Regular 2'!$I196="",'Regular 2'!$I196="Not Approved",'Regular 2'!$H196="CAPPED OUT"),"",'Regular 2'!$G196)</f>
        <v/>
      </c>
      <c r="H192" s="56" t="str">
        <f>IF(OR('Regular 2'!$I196="",'Regular 2'!$I196="Not Approved",'Regular 2'!$H196="CAPPED OUT"),"",'Regular 2'!$H196)</f>
        <v/>
      </c>
    </row>
    <row r="193" spans="1:8" x14ac:dyDescent="0.2">
      <c r="A193" s="61" t="str">
        <f>IF(OR('Regular 2'!$I197="",'Regular 2'!$I197="Not Approved",'Regular 2'!$H197="CAPPED OUT"),"",Cover!$C$5)</f>
        <v/>
      </c>
      <c r="B193" s="61" t="str">
        <f>IF(OR('Regular 2'!$I197="",'Regular 2'!$I197="Not Approved",'Regular 2'!$H197="CAPPED OUT"),"","Regular 2")</f>
        <v/>
      </c>
      <c r="C193" s="53" t="str">
        <f>IF(OR('Regular 2'!$I197="",'Regular 2'!$I197="Not Approved",'Regular 2'!$B197="",'Regular 2'!$H197="CAPPED OUT"),"",'Regular 2'!$B197)</f>
        <v/>
      </c>
      <c r="D193" s="53" t="str">
        <f>IF(OR('Regular 2'!$I197="",'Regular 2'!$I197="Not Approved",'Regular 2'!$H197="CAPPED OUT"),"",'Regular 2'!$C197)</f>
        <v/>
      </c>
      <c r="E193" s="55" t="str">
        <f>IF(OR('Regular 2'!$I197="",'Regular 2'!$I197="Not Approved",'Regular 2'!$H197="CAPPED OUT"),"",'Regular 2'!$I197)</f>
        <v/>
      </c>
      <c r="F193" s="55" t="str">
        <f>IF(OR('Regular 2'!$I197="",'Regular 2'!$I197="Not Approved",'Regular 2'!$K197&lt;&gt;"Yes",'Regular 2'!$H197="CAPPED OUT"),"",'Regular 2'!$K197)</f>
        <v/>
      </c>
      <c r="G193" s="55" t="str">
        <f>IF(OR('Regular 2'!$I197="",'Regular 2'!$I197="Not Approved",'Regular 2'!$H197="CAPPED OUT"),"",'Regular 2'!$G197)</f>
        <v/>
      </c>
      <c r="H193" s="56" t="str">
        <f>IF(OR('Regular 2'!$I197="",'Regular 2'!$I197="Not Approved",'Regular 2'!$H197="CAPPED OUT"),"",'Regular 2'!$H197)</f>
        <v/>
      </c>
    </row>
    <row r="194" spans="1:8" x14ac:dyDescent="0.2">
      <c r="A194" s="61" t="str">
        <f>IF(OR('Regular 2'!$I198="",'Regular 2'!$I198="Not Approved",'Regular 2'!$H198="CAPPED OUT"),"",Cover!$C$5)</f>
        <v/>
      </c>
      <c r="B194" s="61" t="str">
        <f>IF(OR('Regular 2'!$I198="",'Regular 2'!$I198="Not Approved",'Regular 2'!$H198="CAPPED OUT"),"","Regular 2")</f>
        <v/>
      </c>
      <c r="C194" s="53" t="str">
        <f>IF(OR('Regular 2'!$I198="",'Regular 2'!$I198="Not Approved",'Regular 2'!$B198="",'Regular 2'!$H198="CAPPED OUT"),"",'Regular 2'!$B198)</f>
        <v/>
      </c>
      <c r="D194" s="53" t="str">
        <f>IF(OR('Regular 2'!$I198="",'Regular 2'!$I198="Not Approved",'Regular 2'!$H198="CAPPED OUT"),"",'Regular 2'!$C198)</f>
        <v/>
      </c>
      <c r="E194" s="55" t="str">
        <f>IF(OR('Regular 2'!$I198="",'Regular 2'!$I198="Not Approved",'Regular 2'!$H198="CAPPED OUT"),"",'Regular 2'!$I198)</f>
        <v/>
      </c>
      <c r="F194" s="55" t="str">
        <f>IF(OR('Regular 2'!$I198="",'Regular 2'!$I198="Not Approved",'Regular 2'!$K198&lt;&gt;"Yes",'Regular 2'!$H198="CAPPED OUT"),"",'Regular 2'!$K198)</f>
        <v/>
      </c>
      <c r="G194" s="55" t="str">
        <f>IF(OR('Regular 2'!$I198="",'Regular 2'!$I198="Not Approved",'Regular 2'!$H198="CAPPED OUT"),"",'Regular 2'!$G198)</f>
        <v/>
      </c>
      <c r="H194" s="56" t="str">
        <f>IF(OR('Regular 2'!$I198="",'Regular 2'!$I198="Not Approved",'Regular 2'!$H198="CAPPED OUT"),"",'Regular 2'!$H198)</f>
        <v/>
      </c>
    </row>
    <row r="195" spans="1:8" x14ac:dyDescent="0.2">
      <c r="A195" s="61" t="str">
        <f>IF(OR('Regular 2'!$I199="",'Regular 2'!$I199="Not Approved",'Regular 2'!$H199="CAPPED OUT"),"",Cover!$C$5)</f>
        <v/>
      </c>
      <c r="B195" s="61" t="str">
        <f>IF(OR('Regular 2'!$I199="",'Regular 2'!$I199="Not Approved",'Regular 2'!$H199="CAPPED OUT"),"","Regular 2")</f>
        <v/>
      </c>
      <c r="C195" s="53" t="str">
        <f>IF(OR('Regular 2'!$I199="",'Regular 2'!$I199="Not Approved",'Regular 2'!$B199="",'Regular 2'!$H199="CAPPED OUT"),"",'Regular 2'!$B199)</f>
        <v/>
      </c>
      <c r="D195" s="53" t="str">
        <f>IF(OR('Regular 2'!$I199="",'Regular 2'!$I199="Not Approved",'Regular 2'!$H199="CAPPED OUT"),"",'Regular 2'!$C199)</f>
        <v/>
      </c>
      <c r="E195" s="55" t="str">
        <f>IF(OR('Regular 2'!$I199="",'Regular 2'!$I199="Not Approved",'Regular 2'!$H199="CAPPED OUT"),"",'Regular 2'!$I199)</f>
        <v/>
      </c>
      <c r="F195" s="55" t="str">
        <f>IF(OR('Regular 2'!$I199="",'Regular 2'!$I199="Not Approved",'Regular 2'!$K199&lt;&gt;"Yes",'Regular 2'!$H199="CAPPED OUT"),"",'Regular 2'!$K199)</f>
        <v/>
      </c>
      <c r="G195" s="55" t="str">
        <f>IF(OR('Regular 2'!$I199="",'Regular 2'!$I199="Not Approved",'Regular 2'!$H199="CAPPED OUT"),"",'Regular 2'!$G199)</f>
        <v/>
      </c>
      <c r="H195" s="56" t="str">
        <f>IF(OR('Regular 2'!$I199="",'Regular 2'!$I199="Not Approved",'Regular 2'!$H199="CAPPED OUT"),"",'Regular 2'!$H199)</f>
        <v/>
      </c>
    </row>
    <row r="196" spans="1:8" x14ac:dyDescent="0.2">
      <c r="A196" s="61" t="str">
        <f>IF(OR('Regular 2'!$I200="",'Regular 2'!$I200="Not Approved",'Regular 2'!$H200="CAPPED OUT"),"",Cover!$C$5)</f>
        <v/>
      </c>
      <c r="B196" s="61" t="str">
        <f>IF(OR('Regular 2'!$I200="",'Regular 2'!$I200="Not Approved",'Regular 2'!$H200="CAPPED OUT"),"","Regular 2")</f>
        <v/>
      </c>
      <c r="C196" s="53" t="str">
        <f>IF(OR('Regular 2'!$I200="",'Regular 2'!$I200="Not Approved",'Regular 2'!$B200="",'Regular 2'!$H200="CAPPED OUT"),"",'Regular 2'!$B200)</f>
        <v/>
      </c>
      <c r="D196" s="53" t="str">
        <f>IF(OR('Regular 2'!$I200="",'Regular 2'!$I200="Not Approved",'Regular 2'!$H200="CAPPED OUT"),"",'Regular 2'!$C200)</f>
        <v/>
      </c>
      <c r="E196" s="55" t="str">
        <f>IF(OR('Regular 2'!$I200="",'Regular 2'!$I200="Not Approved",'Regular 2'!$H200="CAPPED OUT"),"",'Regular 2'!$I200)</f>
        <v/>
      </c>
      <c r="F196" s="55" t="str">
        <f>IF(OR('Regular 2'!$I200="",'Regular 2'!$I200="Not Approved",'Regular 2'!$K200&lt;&gt;"Yes",'Regular 2'!$H200="CAPPED OUT"),"",'Regular 2'!$K200)</f>
        <v/>
      </c>
      <c r="G196" s="55" t="str">
        <f>IF(OR('Regular 2'!$I200="",'Regular 2'!$I200="Not Approved",'Regular 2'!$H200="CAPPED OUT"),"",'Regular 2'!$G200)</f>
        <v/>
      </c>
      <c r="H196" s="56" t="str">
        <f>IF(OR('Regular 2'!$I200="",'Regular 2'!$I200="Not Approved",'Regular 2'!$H200="CAPPED OUT"),"",'Regular 2'!$H200)</f>
        <v/>
      </c>
    </row>
    <row r="197" spans="1:8" x14ac:dyDescent="0.2">
      <c r="A197" s="61" t="str">
        <f>IF(OR('Regular 2'!$I201="",'Regular 2'!$I201="Not Approved",'Regular 2'!$H201="CAPPED OUT"),"",Cover!$C$5)</f>
        <v/>
      </c>
      <c r="B197" s="61" t="str">
        <f>IF(OR('Regular 2'!$I201="",'Regular 2'!$I201="Not Approved",'Regular 2'!$H201="CAPPED OUT"),"","Regular 2")</f>
        <v/>
      </c>
      <c r="C197" s="53" t="str">
        <f>IF(OR('Regular 2'!$I201="",'Regular 2'!$I201="Not Approved",'Regular 2'!$B201="",'Regular 2'!$H201="CAPPED OUT"),"",'Regular 2'!$B201)</f>
        <v/>
      </c>
      <c r="D197" s="53" t="str">
        <f>IF(OR('Regular 2'!$I201="",'Regular 2'!$I201="Not Approved",'Regular 2'!$H201="CAPPED OUT"),"",'Regular 2'!$C201)</f>
        <v/>
      </c>
      <c r="E197" s="55" t="str">
        <f>IF(OR('Regular 2'!$I201="",'Regular 2'!$I201="Not Approved",'Regular 2'!$H201="CAPPED OUT"),"",'Regular 2'!$I201)</f>
        <v/>
      </c>
      <c r="F197" s="55" t="str">
        <f>IF(OR('Regular 2'!$I201="",'Regular 2'!$I201="Not Approved",'Regular 2'!$K201&lt;&gt;"Yes",'Regular 2'!$H201="CAPPED OUT"),"",'Regular 2'!$K201)</f>
        <v/>
      </c>
      <c r="G197" s="55" t="str">
        <f>IF(OR('Regular 2'!$I201="",'Regular 2'!$I201="Not Approved",'Regular 2'!$H201="CAPPED OUT"),"",'Regular 2'!$G201)</f>
        <v/>
      </c>
      <c r="H197" s="56" t="str">
        <f>IF(OR('Regular 2'!$I201="",'Regular 2'!$I201="Not Approved",'Regular 2'!$H201="CAPPED OUT"),"",'Regular 2'!$H201)</f>
        <v/>
      </c>
    </row>
    <row r="198" spans="1:8" x14ac:dyDescent="0.2">
      <c r="A198" s="61" t="str">
        <f>IF(OR('Regular 2'!$I202="",'Regular 2'!$I202="Not Approved",'Regular 2'!$H202="CAPPED OUT"),"",Cover!$C$5)</f>
        <v/>
      </c>
      <c r="B198" s="61" t="str">
        <f>IF(OR('Regular 2'!$I202="",'Regular 2'!$I202="Not Approved",'Regular 2'!$H202="CAPPED OUT"),"","Regular 2")</f>
        <v/>
      </c>
      <c r="C198" s="53" t="str">
        <f>IF(OR('Regular 2'!$I202="",'Regular 2'!$I202="Not Approved",'Regular 2'!$B202="",'Regular 2'!$H202="CAPPED OUT"),"",'Regular 2'!$B202)</f>
        <v/>
      </c>
      <c r="D198" s="53" t="str">
        <f>IF(OR('Regular 2'!$I202="",'Regular 2'!$I202="Not Approved",'Regular 2'!$H202="CAPPED OUT"),"",'Regular 2'!$C202)</f>
        <v/>
      </c>
      <c r="E198" s="55" t="str">
        <f>IF(OR('Regular 2'!$I202="",'Regular 2'!$I202="Not Approved",'Regular 2'!$H202="CAPPED OUT"),"",'Regular 2'!$I202)</f>
        <v/>
      </c>
      <c r="F198" s="55" t="str">
        <f>IF(OR('Regular 2'!$I202="",'Regular 2'!$I202="Not Approved",'Regular 2'!$K202&lt;&gt;"Yes",'Regular 2'!$H202="CAPPED OUT"),"",'Regular 2'!$K202)</f>
        <v/>
      </c>
      <c r="G198" s="55" t="str">
        <f>IF(OR('Regular 2'!$I202="",'Regular 2'!$I202="Not Approved",'Regular 2'!$H202="CAPPED OUT"),"",'Regular 2'!$G202)</f>
        <v/>
      </c>
      <c r="H198" s="56" t="str">
        <f>IF(OR('Regular 2'!$I202="",'Regular 2'!$I202="Not Approved",'Regular 2'!$H202="CAPPED OUT"),"",'Regular 2'!$H202)</f>
        <v/>
      </c>
    </row>
    <row r="199" spans="1:8" x14ac:dyDescent="0.2">
      <c r="A199" s="61" t="str">
        <f>IF(OR('Regular 2'!$I203="",'Regular 2'!$I203="Not Approved",'Regular 2'!$H203="CAPPED OUT"),"",Cover!$C$5)</f>
        <v/>
      </c>
      <c r="B199" s="61" t="str">
        <f>IF(OR('Regular 2'!$I203="",'Regular 2'!$I203="Not Approved",'Regular 2'!$H203="CAPPED OUT"),"","Regular 2")</f>
        <v/>
      </c>
      <c r="C199" s="53" t="str">
        <f>IF(OR('Regular 2'!$I203="",'Regular 2'!$I203="Not Approved",'Regular 2'!$B203="",'Regular 2'!$H203="CAPPED OUT"),"",'Regular 2'!$B203)</f>
        <v/>
      </c>
      <c r="D199" s="53" t="str">
        <f>IF(OR('Regular 2'!$I203="",'Regular 2'!$I203="Not Approved",'Regular 2'!$H203="CAPPED OUT"),"",'Regular 2'!$C203)</f>
        <v/>
      </c>
      <c r="E199" s="55" t="str">
        <f>IF(OR('Regular 2'!$I203="",'Regular 2'!$I203="Not Approved",'Regular 2'!$H203="CAPPED OUT"),"",'Regular 2'!$I203)</f>
        <v/>
      </c>
      <c r="F199" s="55" t="str">
        <f>IF(OR('Regular 2'!$I203="",'Regular 2'!$I203="Not Approved",'Regular 2'!$K203&lt;&gt;"Yes",'Regular 2'!$H203="CAPPED OUT"),"",'Regular 2'!$K203)</f>
        <v/>
      </c>
      <c r="G199" s="55" t="str">
        <f>IF(OR('Regular 2'!$I203="",'Regular 2'!$I203="Not Approved",'Regular 2'!$H203="CAPPED OUT"),"",'Regular 2'!$G203)</f>
        <v/>
      </c>
      <c r="H199" s="56" t="str">
        <f>IF(OR('Regular 2'!$I203="",'Regular 2'!$I203="Not Approved",'Regular 2'!$H203="CAPPED OUT"),"",'Regular 2'!$H203)</f>
        <v/>
      </c>
    </row>
    <row r="200" spans="1:8" x14ac:dyDescent="0.2">
      <c r="A200" s="61" t="str">
        <f>IF(OR('Regular 2'!$I204="",'Regular 2'!$I204="Not Approved",'Regular 2'!$H204="CAPPED OUT"),"",Cover!$C$5)</f>
        <v/>
      </c>
      <c r="B200" s="61" t="str">
        <f>IF(OR('Regular 2'!$I204="",'Regular 2'!$I204="Not Approved",'Regular 2'!$H204="CAPPED OUT"),"","Regular 2")</f>
        <v/>
      </c>
      <c r="C200" s="53" t="str">
        <f>IF(OR('Regular 2'!$I204="",'Regular 2'!$I204="Not Approved",'Regular 2'!$B204="",'Regular 2'!$H204="CAPPED OUT"),"",'Regular 2'!$B204)</f>
        <v/>
      </c>
      <c r="D200" s="53" t="str">
        <f>IF(OR('Regular 2'!$I204="",'Regular 2'!$I204="Not Approved",'Regular 2'!$H204="CAPPED OUT"),"",'Regular 2'!$C204)</f>
        <v/>
      </c>
      <c r="E200" s="55" t="str">
        <f>IF(OR('Regular 2'!$I204="",'Regular 2'!$I204="Not Approved",'Regular 2'!$H204="CAPPED OUT"),"",'Regular 2'!$I204)</f>
        <v/>
      </c>
      <c r="F200" s="55" t="str">
        <f>IF(OR('Regular 2'!$I204="",'Regular 2'!$I204="Not Approved",'Regular 2'!$K204&lt;&gt;"Yes",'Regular 2'!$H204="CAPPED OUT"),"",'Regular 2'!$K204)</f>
        <v/>
      </c>
      <c r="G200" s="55" t="str">
        <f>IF(OR('Regular 2'!$I204="",'Regular 2'!$I204="Not Approved",'Regular 2'!$H204="CAPPED OUT"),"",'Regular 2'!$G204)</f>
        <v/>
      </c>
      <c r="H200" s="56" t="str">
        <f>IF(OR('Regular 2'!$I204="",'Regular 2'!$I204="Not Approved",'Regular 2'!$H204="CAPPED OUT"),"",'Regular 2'!$H204)</f>
        <v/>
      </c>
    </row>
    <row r="201" spans="1:8" x14ac:dyDescent="0.2">
      <c r="A201" s="61" t="str">
        <f>IF(OR('Regular 2'!$I205="",'Regular 2'!$I205="Not Approved",'Regular 2'!$H205="CAPPED OUT"),"",Cover!$C$5)</f>
        <v/>
      </c>
      <c r="B201" s="61" t="str">
        <f>IF(OR('Regular 2'!$I205="",'Regular 2'!$I205="Not Approved",'Regular 2'!$H205="CAPPED OUT"),"","Regular 2")</f>
        <v/>
      </c>
      <c r="C201" s="53" t="str">
        <f>IF(OR('Regular 2'!$I205="",'Regular 2'!$I205="Not Approved",'Regular 2'!$B205="",'Regular 2'!$H205="CAPPED OUT"),"",'Regular 2'!$B205)</f>
        <v/>
      </c>
      <c r="D201" s="53" t="str">
        <f>IF(OR('Regular 2'!$I205="",'Regular 2'!$I205="Not Approved",'Regular 2'!$H205="CAPPED OUT"),"",'Regular 2'!$C205)</f>
        <v/>
      </c>
      <c r="E201" s="55" t="str">
        <f>IF(OR('Regular 2'!$I205="",'Regular 2'!$I205="Not Approved",'Regular 2'!$H205="CAPPED OUT"),"",'Regular 2'!$I205)</f>
        <v/>
      </c>
      <c r="F201" s="55" t="str">
        <f>IF(OR('Regular 2'!$I205="",'Regular 2'!$I205="Not Approved",'Regular 2'!$K205&lt;&gt;"Yes",'Regular 2'!$H205="CAPPED OUT"),"",'Regular 2'!$K205)</f>
        <v/>
      </c>
      <c r="G201" s="55" t="str">
        <f>IF(OR('Regular 2'!$I205="",'Regular 2'!$I205="Not Approved",'Regular 2'!$H205="CAPPED OUT"),"",'Regular 2'!$G205)</f>
        <v/>
      </c>
      <c r="H201" s="56" t="str">
        <f>IF(OR('Regular 2'!$I205="",'Regular 2'!$I205="Not Approved",'Regular 2'!$H205="CAPPED OUT"),"",'Regular 2'!$H205)</f>
        <v/>
      </c>
    </row>
    <row r="202" spans="1:8" x14ac:dyDescent="0.2">
      <c r="A202" s="61" t="str">
        <f>IF(OR('Regular 2'!$I206="",'Regular 2'!$I206="Not Approved",'Regular 2'!$H206="CAPPED OUT"),"",Cover!$C$5)</f>
        <v/>
      </c>
      <c r="B202" s="61" t="str">
        <f>IF(OR('Regular 2'!$I206="",'Regular 2'!$I206="Not Approved",'Regular 2'!$H206="CAPPED OUT"),"","Regular 2")</f>
        <v/>
      </c>
      <c r="C202" s="53" t="str">
        <f>IF(OR('Regular 2'!$I206="",'Regular 2'!$I206="Not Approved",'Regular 2'!$B206="",'Regular 2'!$H206="CAPPED OUT"),"",'Regular 2'!$B206)</f>
        <v/>
      </c>
      <c r="D202" s="53" t="str">
        <f>IF(OR('Regular 2'!$I206="",'Regular 2'!$I206="Not Approved",'Regular 2'!$H206="CAPPED OUT"),"",'Regular 2'!$C206)</f>
        <v/>
      </c>
      <c r="E202" s="55" t="str">
        <f>IF(OR('Regular 2'!$I206="",'Regular 2'!$I206="Not Approved",'Regular 2'!$H206="CAPPED OUT"),"",'Regular 2'!$I206)</f>
        <v/>
      </c>
      <c r="F202" s="55" t="str">
        <f>IF(OR('Regular 2'!$I206="",'Regular 2'!$I206="Not Approved",'Regular 2'!$K206&lt;&gt;"Yes",'Regular 2'!$H206="CAPPED OUT"),"",'Regular 2'!$K206)</f>
        <v/>
      </c>
      <c r="G202" s="55" t="str">
        <f>IF(OR('Regular 2'!$I206="",'Regular 2'!$I206="Not Approved",'Regular 2'!$H206="CAPPED OUT"),"",'Regular 2'!$G206)</f>
        <v/>
      </c>
      <c r="H202" s="56" t="str">
        <f>IF(OR('Regular 2'!$I206="",'Regular 2'!$I206="Not Approved",'Regular 2'!$H206="CAPPED OUT"),"",'Regular 2'!$H206)</f>
        <v/>
      </c>
    </row>
    <row r="203" spans="1:8" x14ac:dyDescent="0.2">
      <c r="A203" s="61" t="str">
        <f>IF(OR('Regular 2'!$I207="",'Regular 2'!$I207="Not Approved"),"",Cover!$C$5)</f>
        <v/>
      </c>
      <c r="B203" s="61" t="str">
        <f>IF(OR('Regular 2'!$I207="",'Regular 2'!$I207="Not Approved",'Regular 2'!$H207="CAPPED OUT"),"","Regular 2")</f>
        <v/>
      </c>
      <c r="C203" s="53" t="str">
        <f>IF(OR('Regular 2'!$I207="",'Regular 2'!$I207="Not Approved"),"",'Regular 2'!$B207)</f>
        <v/>
      </c>
      <c r="D203" s="53" t="str">
        <f>IF(OR('Regular 2'!$I207="",'Regular 2'!$I207="Not Approved"),"",'Regular 2'!$C207)</f>
        <v/>
      </c>
      <c r="E203" s="55" t="str">
        <f>IF(OR('Regular 2'!$I207="",'Regular 2'!$I207="Not Approved"),"",'Regular 2'!$I207)</f>
        <v/>
      </c>
      <c r="F203" s="55" t="str">
        <f>IF(OR('Regular 2'!$I207="",'Regular 2'!$I207="Not Approved"),"",'Regular 2'!$L207)</f>
        <v/>
      </c>
      <c r="G203" s="55" t="str">
        <f>IF(OR('Regular 2'!$I207="",'Regular 2'!$I207="Not Approved"),"",'Regular 2'!$G207)</f>
        <v/>
      </c>
      <c r="H203" s="56" t="str">
        <f>IF(OR('Regular 2'!$I207="",'Regular 2'!$I207="Not Approved"),"",'Regular 2'!$H207)</f>
        <v/>
      </c>
    </row>
    <row r="204" spans="1:8" x14ac:dyDescent="0.2">
      <c r="A204" s="61" t="str">
        <f>IF(OR('Regular 2'!$I208="",'Regular 2'!$I208="Not Approved"),"",Cover!$C$5)</f>
        <v/>
      </c>
      <c r="B204" s="61" t="str">
        <f>IF(OR('Regular 2'!$I208="",'Regular 2'!$I208="Not Approved",'Regular 2'!$H208="CAPPED OUT"),"","Regular 2")</f>
        <v/>
      </c>
      <c r="C204" s="53" t="str">
        <f>IF(OR('Regular 2'!$I208="",'Regular 2'!$I208="Not Approved"),"",'Regular 2'!$B208)</f>
        <v/>
      </c>
      <c r="D204" s="53" t="str">
        <f>IF(OR('Regular 2'!$I208="",'Regular 2'!$I208="Not Approved"),"",'Regular 2'!$C208)</f>
        <v/>
      </c>
      <c r="E204" s="55" t="str">
        <f>IF(OR('Regular 2'!$I208="",'Regular 2'!$I208="Not Approved"),"",'Regular 2'!$I208)</f>
        <v/>
      </c>
      <c r="F204" s="55" t="str">
        <f>IF(OR('Regular 2'!$I208="",'Regular 2'!$I208="Not Approved"),"",'Regular 2'!$L208)</f>
        <v/>
      </c>
      <c r="G204" s="55" t="str">
        <f>IF(OR('Regular 2'!$I208="",'Regular 2'!$I208="Not Approved"),"",'Regular 2'!$G208)</f>
        <v/>
      </c>
      <c r="H204" s="56" t="str">
        <f>IF(OR('Regular 2'!$I208="",'Regular 2'!$I208="Not Approved"),"",'Regular 2'!$H208)</f>
        <v/>
      </c>
    </row>
    <row r="205" spans="1:8" x14ac:dyDescent="0.2">
      <c r="A205" s="61" t="str">
        <f>IF(OR('Regular 2'!$I209="",'Regular 2'!$I209="Not Approved"),"",Cover!$C$5)</f>
        <v/>
      </c>
      <c r="B205" s="61" t="str">
        <f>IF(OR('Regular 2'!$I209="",'Regular 2'!$I209="Not Approved",'Regular 2'!$H209="CAPPED OUT"),"","Regular 2")</f>
        <v/>
      </c>
      <c r="C205" s="53" t="str">
        <f>IF(OR('Regular 2'!$I209="",'Regular 2'!$I209="Not Approved"),"",'Regular 2'!$B209)</f>
        <v/>
      </c>
      <c r="D205" s="53" t="str">
        <f>IF(OR('Regular 2'!$I209="",'Regular 2'!$I209="Not Approved"),"",'Regular 2'!$C209)</f>
        <v/>
      </c>
      <c r="E205" s="55" t="str">
        <f>IF(OR('Regular 2'!$I209="",'Regular 2'!$I209="Not Approved"),"",'Regular 2'!$I209)</f>
        <v/>
      </c>
      <c r="F205" s="55" t="str">
        <f>IF(OR('Regular 2'!$I209="",'Regular 2'!$I209="Not Approved"),"",'Regular 2'!$L209)</f>
        <v/>
      </c>
      <c r="G205" s="55" t="str">
        <f>IF(OR('Regular 2'!$I209="",'Regular 2'!$I209="Not Approved"),"",'Regular 2'!$G209)</f>
        <v/>
      </c>
      <c r="H205" s="56" t="str">
        <f>IF(OR('Regular 2'!$I209="",'Regular 2'!$I209="Not Approved"),"",'Regular 2'!$H209)</f>
        <v/>
      </c>
    </row>
    <row r="206" spans="1:8" x14ac:dyDescent="0.2">
      <c r="A206" s="61" t="str">
        <f>IF(OR('Regular 2'!$I210="",'Regular 2'!$I210="Not Approved"),"",Cover!$C$5)</f>
        <v/>
      </c>
      <c r="B206" s="61" t="str">
        <f>IF(OR('Regular 2'!$I210="",'Regular 2'!$I210="Not Approved",'Regular 2'!$H210="CAPPED OUT"),"","Regular 2")</f>
        <v/>
      </c>
      <c r="C206" s="53" t="str">
        <f>IF(OR('Regular 2'!$I210="",'Regular 2'!$I210="Not Approved"),"",'Regular 2'!$B210)</f>
        <v/>
      </c>
      <c r="D206" s="53" t="str">
        <f>IF(OR('Regular 2'!$I210="",'Regular 2'!$I210="Not Approved"),"",'Regular 2'!$C210)</f>
        <v/>
      </c>
      <c r="E206" s="55" t="str">
        <f>IF(OR('Regular 2'!$I210="",'Regular 2'!$I210="Not Approved"),"",'Regular 2'!$I210)</f>
        <v/>
      </c>
      <c r="F206" s="55" t="str">
        <f>IF(OR('Regular 2'!$I210="",'Regular 2'!$I210="Not Approved"),"",'Regular 2'!$L210)</f>
        <v/>
      </c>
      <c r="G206" s="55" t="str">
        <f>IF(OR('Regular 2'!$I210="",'Regular 2'!$I210="Not Approved"),"",'Regular 2'!$G210)</f>
        <v/>
      </c>
      <c r="H206" s="56" t="str">
        <f>IF(OR('Regular 2'!$I210="",'Regular 2'!$I210="Not Approved"),"",'Regular 2'!$H210)</f>
        <v/>
      </c>
    </row>
    <row r="207" spans="1:8" x14ac:dyDescent="0.2">
      <c r="A207" s="61" t="str">
        <f>IF(OR('Regular 2'!$I211="",'Regular 2'!$I211="Not Approved"),"",Cover!$C$5)</f>
        <v/>
      </c>
      <c r="B207" s="61" t="str">
        <f>IF(OR('Regular 2'!$I211="",'Regular 2'!$I211="Not Approved",'Regular 2'!$H211="CAPPED OUT"),"","Regular 2")</f>
        <v/>
      </c>
      <c r="C207" s="53" t="str">
        <f>IF(OR('Regular 2'!$I211="",'Regular 2'!$I211="Not Approved"),"",'Regular 2'!$B211)</f>
        <v/>
      </c>
      <c r="D207" s="53" t="str">
        <f>IF(OR('Regular 2'!$I211="",'Regular 2'!$I211="Not Approved"),"",'Regular 2'!$C211)</f>
        <v/>
      </c>
      <c r="E207" s="55" t="str">
        <f>IF(OR('Regular 2'!$I211="",'Regular 2'!$I211="Not Approved"),"",'Regular 2'!$I211)</f>
        <v/>
      </c>
      <c r="F207" s="55" t="str">
        <f>IF(OR('Regular 2'!$I211="",'Regular 2'!$I211="Not Approved"),"",'Regular 2'!$L211)</f>
        <v/>
      </c>
      <c r="G207" s="55" t="str">
        <f>IF(OR('Regular 2'!$I211="",'Regular 2'!$I211="Not Approved"),"",'Regular 2'!$G211)</f>
        <v/>
      </c>
      <c r="H207" s="56" t="str">
        <f>IF(OR('Regular 2'!$I211="",'Regular 2'!$I211="Not Approved"),"",'Regular 2'!$H211)</f>
        <v/>
      </c>
    </row>
    <row r="208" spans="1:8" x14ac:dyDescent="0.2">
      <c r="A208" s="61" t="str">
        <f>IF(OR('Regular 2'!$I212="",'Regular 2'!$I212="Not Approved"),"",Cover!$C$5)</f>
        <v/>
      </c>
      <c r="B208" s="61" t="str">
        <f>IF(OR('Regular 2'!$I212="",'Regular 2'!$I212="Not Approved",'Regular 2'!$H212="CAPPED OUT"),"","Regular 2")</f>
        <v/>
      </c>
      <c r="C208" s="53" t="str">
        <f>IF(OR('Regular 2'!$I212="",'Regular 2'!$I212="Not Approved"),"",'Regular 2'!$B212)</f>
        <v/>
      </c>
      <c r="D208" s="53" t="str">
        <f>IF(OR('Regular 2'!$I212="",'Regular 2'!$I212="Not Approved"),"",'Regular 2'!$C212)</f>
        <v/>
      </c>
      <c r="E208" s="55" t="str">
        <f>IF(OR('Regular 2'!$I212="",'Regular 2'!$I212="Not Approved"),"",'Regular 2'!$I212)</f>
        <v/>
      </c>
      <c r="F208" s="55" t="str">
        <f>IF(OR('Regular 2'!$I212="",'Regular 2'!$I212="Not Approved"),"",'Regular 2'!$L212)</f>
        <v/>
      </c>
      <c r="G208" s="55" t="str">
        <f>IF(OR('Regular 2'!$I212="",'Regular 2'!$I212="Not Approved"),"",'Regular 2'!$G212)</f>
        <v/>
      </c>
      <c r="H208" s="56" t="str">
        <f>IF(OR('Regular 2'!$I212="",'Regular 2'!$I212="Not Approved"),"",'Regular 2'!$H212)</f>
        <v/>
      </c>
    </row>
    <row r="209" spans="1:8" x14ac:dyDescent="0.2">
      <c r="A209" s="61" t="str">
        <f>IF(OR('Regular 2'!$I213="",'Regular 2'!$I213="Not Approved"),"",Cover!$C$5)</f>
        <v/>
      </c>
      <c r="B209" s="61" t="str">
        <f>IF(OR('Regular 2'!$I213="",'Regular 2'!$I213="Not Approved",'Regular 2'!$H213="CAPPED OUT"),"","Regular 2")</f>
        <v/>
      </c>
      <c r="C209" s="53" t="str">
        <f>IF(OR('Regular 2'!$I213="",'Regular 2'!$I213="Not Approved"),"",'Regular 2'!$B213)</f>
        <v/>
      </c>
      <c r="D209" s="53" t="str">
        <f>IF(OR('Regular 2'!$I213="",'Regular 2'!$I213="Not Approved"),"",'Regular 2'!$C213)</f>
        <v/>
      </c>
      <c r="E209" s="55" t="str">
        <f>IF(OR('Regular 2'!$I213="",'Regular 2'!$I213="Not Approved"),"",'Regular 2'!$I213)</f>
        <v/>
      </c>
      <c r="F209" s="55" t="str">
        <f>IF(OR('Regular 2'!$I213="",'Regular 2'!$I213="Not Approved"),"",'Regular 2'!$L213)</f>
        <v/>
      </c>
      <c r="G209" s="55" t="str">
        <f>IF(OR('Regular 2'!$I213="",'Regular 2'!$I213="Not Approved"),"",'Regular 2'!$G213)</f>
        <v/>
      </c>
      <c r="H209" s="56" t="str">
        <f>IF(OR('Regular 2'!$I213="",'Regular 2'!$I213="Not Approved"),"",'Regular 2'!$H213)</f>
        <v/>
      </c>
    </row>
    <row r="210" spans="1:8" x14ac:dyDescent="0.2">
      <c r="A210" s="61" t="str">
        <f>IF(OR('Regular 2'!$I214="",'Regular 2'!$I214="Not Approved"),"",Cover!$C$5)</f>
        <v/>
      </c>
      <c r="B210" s="61" t="str">
        <f>IF(OR('Regular 2'!$I214="",'Regular 2'!$I214="Not Approved",'Regular 2'!$H214="CAPPED OUT"),"","Regular 2")</f>
        <v/>
      </c>
      <c r="C210" s="53" t="str">
        <f>IF(OR('Regular 2'!$I214="",'Regular 2'!$I214="Not Approved"),"",'Regular 2'!$B214)</f>
        <v/>
      </c>
      <c r="D210" s="53" t="str">
        <f>IF(OR('Regular 2'!$I214="",'Regular 2'!$I214="Not Approved"),"",'Regular 2'!$C214)</f>
        <v/>
      </c>
      <c r="E210" s="55" t="str">
        <f>IF(OR('Regular 2'!$I214="",'Regular 2'!$I214="Not Approved"),"",'Regular 2'!$I214)</f>
        <v/>
      </c>
      <c r="F210" s="55" t="str">
        <f>IF(OR('Regular 2'!$I214="",'Regular 2'!$I214="Not Approved"),"",'Regular 2'!$L214)</f>
        <v/>
      </c>
      <c r="G210" s="55" t="str">
        <f>IF(OR('Regular 2'!$I214="",'Regular 2'!$I214="Not Approved"),"",'Regular 2'!$G214)</f>
        <v/>
      </c>
      <c r="H210" s="56" t="str">
        <f>IF(OR('Regular 2'!$I214="",'Regular 2'!$I214="Not Approved"),"",'Regular 2'!$H214)</f>
        <v/>
      </c>
    </row>
    <row r="211" spans="1:8" x14ac:dyDescent="0.2">
      <c r="A211" s="61" t="str">
        <f>IF(OR('Regular 2'!$I215="",'Regular 2'!$I215="Not Approved"),"",Cover!$C$5)</f>
        <v/>
      </c>
      <c r="B211" s="61" t="str">
        <f>IF(OR('Regular 2'!$I215="",'Regular 2'!$I215="Not Approved",'Regular 2'!$H215="CAPPED OUT"),"","Regular 2")</f>
        <v/>
      </c>
      <c r="C211" s="53" t="str">
        <f>IF(OR('Regular 2'!$I215="",'Regular 2'!$I215="Not Approved"),"",'Regular 2'!$B215)</f>
        <v/>
      </c>
      <c r="D211" s="53" t="str">
        <f>IF(OR('Regular 2'!$I215="",'Regular 2'!$I215="Not Approved"),"",'Regular 2'!$C215)</f>
        <v/>
      </c>
      <c r="E211" s="55" t="str">
        <f>IF(OR('Regular 2'!$I215="",'Regular 2'!$I215="Not Approved"),"",'Regular 2'!$I215)</f>
        <v/>
      </c>
      <c r="F211" s="55" t="str">
        <f>IF(OR('Regular 2'!$I215="",'Regular 2'!$I215="Not Approved"),"",'Regular 2'!$L215)</f>
        <v/>
      </c>
      <c r="G211" s="55" t="str">
        <f>IF(OR('Regular 2'!$I215="",'Regular 2'!$I215="Not Approved"),"",'Regular 2'!$G215)</f>
        <v/>
      </c>
      <c r="H211" s="56" t="str">
        <f>IF(OR('Regular 2'!$I215="",'Regular 2'!$I215="Not Approved"),"",'Regular 2'!$H215)</f>
        <v/>
      </c>
    </row>
    <row r="212" spans="1:8" x14ac:dyDescent="0.2">
      <c r="A212" s="61" t="str">
        <f>IF(OR('Regular 2'!$I216="",'Regular 2'!$I216="Not Approved"),"",Cover!$C$5)</f>
        <v/>
      </c>
      <c r="B212" s="61" t="str">
        <f>IF(OR('Regular 2'!$I216="",'Regular 2'!$I216="Not Approved",'Regular 2'!$H216="CAPPED OUT"),"","Regular 2")</f>
        <v/>
      </c>
      <c r="C212" s="53" t="str">
        <f>IF(OR('Regular 2'!$I216="",'Regular 2'!$I216="Not Approved"),"",'Regular 2'!$B216)</f>
        <v/>
      </c>
      <c r="D212" s="53" t="str">
        <f>IF(OR('Regular 2'!$I216="",'Regular 2'!$I216="Not Approved"),"",'Regular 2'!$C216)</f>
        <v/>
      </c>
      <c r="E212" s="55" t="str">
        <f>IF(OR('Regular 2'!$I216="",'Regular 2'!$I216="Not Approved"),"",'Regular 2'!$I216)</f>
        <v/>
      </c>
      <c r="F212" s="55" t="str">
        <f>IF(OR('Regular 2'!$I216="",'Regular 2'!$I216="Not Approved"),"",'Regular 2'!$L216)</f>
        <v/>
      </c>
      <c r="G212" s="55" t="str">
        <f>IF(OR('Regular 2'!$I216="",'Regular 2'!$I216="Not Approved"),"",'Regular 2'!$G216)</f>
        <v/>
      </c>
      <c r="H212" s="56" t="str">
        <f>IF(OR('Regular 2'!$I216="",'Regular 2'!$I216="Not Approved"),"",'Regular 2'!$H216)</f>
        <v/>
      </c>
    </row>
    <row r="213" spans="1:8" x14ac:dyDescent="0.2">
      <c r="A213" s="61" t="str">
        <f>IF(OR('Regular 2'!$I217="",'Regular 2'!$I217="Not Approved"),"",Cover!$C$5)</f>
        <v/>
      </c>
      <c r="B213" s="61" t="str">
        <f>IF(OR('Regular 2'!$I217="",'Regular 2'!$I217="Not Approved",'Regular 2'!$H217="CAPPED OUT"),"","Regular 2")</f>
        <v/>
      </c>
      <c r="C213" s="53" t="str">
        <f>IF(OR('Regular 2'!$I217="",'Regular 2'!$I217="Not Approved"),"",'Regular 2'!$B217)</f>
        <v/>
      </c>
      <c r="D213" s="53" t="str">
        <f>IF(OR('Regular 2'!$I217="",'Regular 2'!$I217="Not Approved"),"",'Regular 2'!$C217)</f>
        <v/>
      </c>
      <c r="E213" s="55" t="str">
        <f>IF(OR('Regular 2'!$I217="",'Regular 2'!$I217="Not Approved"),"",'Regular 2'!$I217)</f>
        <v/>
      </c>
      <c r="F213" s="55" t="str">
        <f>IF(OR('Regular 2'!$I217="",'Regular 2'!$I217="Not Approved"),"",'Regular 2'!$L217)</f>
        <v/>
      </c>
      <c r="G213" s="55" t="str">
        <f>IF(OR('Regular 2'!$I217="",'Regular 2'!$I217="Not Approved"),"",'Regular 2'!$G217)</f>
        <v/>
      </c>
      <c r="H213" s="56" t="str">
        <f>IF(OR('Regular 2'!$I217="",'Regular 2'!$I217="Not Approved"),"",'Regular 2'!$H217)</f>
        <v/>
      </c>
    </row>
    <row r="214" spans="1:8" x14ac:dyDescent="0.2">
      <c r="A214" s="61" t="str">
        <f>IF(OR('Regular 2'!$I218="",'Regular 2'!$I218="Not Approved"),"",Cover!$C$5)</f>
        <v/>
      </c>
      <c r="B214" s="61" t="str">
        <f>IF(OR('Regular 2'!$I218="",'Regular 2'!$I218="Not Approved",'Regular 2'!$H218="CAPPED OUT"),"","Regular 2")</f>
        <v/>
      </c>
      <c r="C214" s="53" t="str">
        <f>IF(OR('Regular 2'!$I218="",'Regular 2'!$I218="Not Approved"),"",'Regular 2'!$B218)</f>
        <v/>
      </c>
      <c r="D214" s="53" t="str">
        <f>IF(OR('Regular 2'!$I218="",'Regular 2'!$I218="Not Approved"),"",'Regular 2'!$C218)</f>
        <v/>
      </c>
      <c r="E214" s="55" t="str">
        <f>IF(OR('Regular 2'!$I218="",'Regular 2'!$I218="Not Approved"),"",'Regular 2'!$I218)</f>
        <v/>
      </c>
      <c r="F214" s="55" t="str">
        <f>IF(OR('Regular 2'!$I218="",'Regular 2'!$I218="Not Approved"),"",'Regular 2'!$L218)</f>
        <v/>
      </c>
      <c r="G214" s="55" t="str">
        <f>IF(OR('Regular 2'!$I218="",'Regular 2'!$I218="Not Approved"),"",'Regular 2'!$G218)</f>
        <v/>
      </c>
      <c r="H214" s="56" t="str">
        <f>IF(OR('Regular 2'!$I218="",'Regular 2'!$I218="Not Approved"),"",'Regular 2'!$H218)</f>
        <v/>
      </c>
    </row>
    <row r="215" spans="1:8" x14ac:dyDescent="0.2">
      <c r="A215" s="61" t="str">
        <f>IF(OR('Regular 2'!$I219="",'Regular 2'!$I219="Not Approved"),"",Cover!$C$5)</f>
        <v/>
      </c>
      <c r="B215" s="61" t="str">
        <f>IF(OR('Regular 2'!$I219="",'Regular 2'!$I219="Not Approved",'Regular 2'!$H219="CAPPED OUT"),"","Regular 2")</f>
        <v/>
      </c>
      <c r="C215" s="53" t="str">
        <f>IF(OR('Regular 2'!$I219="",'Regular 2'!$I219="Not Approved"),"",'Regular 2'!$B219)</f>
        <v/>
      </c>
      <c r="D215" s="53" t="str">
        <f>IF(OR('Regular 2'!$I219="",'Regular 2'!$I219="Not Approved"),"",'Regular 2'!$C219)</f>
        <v/>
      </c>
      <c r="E215" s="55" t="str">
        <f>IF(OR('Regular 2'!$I219="",'Regular 2'!$I219="Not Approved"),"",'Regular 2'!$I219)</f>
        <v/>
      </c>
      <c r="F215" s="55" t="str">
        <f>IF(OR('Regular 2'!$I219="",'Regular 2'!$I219="Not Approved"),"",'Regular 2'!$L219)</f>
        <v/>
      </c>
      <c r="G215" s="55" t="str">
        <f>IF(OR('Regular 2'!$I219="",'Regular 2'!$I219="Not Approved"),"",'Regular 2'!$G219)</f>
        <v/>
      </c>
      <c r="H215" s="56" t="str">
        <f>IF(OR('Regular 2'!$I219="",'Regular 2'!$I219="Not Approved"),"",'Regular 2'!$H219)</f>
        <v/>
      </c>
    </row>
    <row r="216" spans="1:8" x14ac:dyDescent="0.2">
      <c r="A216" s="61" t="str">
        <f>IF(OR('Regular 2'!$I220="",'Regular 2'!$I220="Not Approved"),"",Cover!$C$5)</f>
        <v/>
      </c>
      <c r="B216" s="61" t="str">
        <f>IF(OR('Regular 2'!$I220="",'Regular 2'!$I220="Not Approved",'Regular 2'!$H220="CAPPED OUT"),"","Regular 2")</f>
        <v/>
      </c>
      <c r="C216" s="53" t="str">
        <f>IF(OR('Regular 2'!$I220="",'Regular 2'!$I220="Not Approved"),"",'Regular 2'!$B220)</f>
        <v/>
      </c>
      <c r="D216" s="53" t="str">
        <f>IF(OR('Regular 2'!$I220="",'Regular 2'!$I220="Not Approved"),"",'Regular 2'!$C220)</f>
        <v/>
      </c>
      <c r="E216" s="55" t="str">
        <f>IF(OR('Regular 2'!$I220="",'Regular 2'!$I220="Not Approved"),"",'Regular 2'!$I220)</f>
        <v/>
      </c>
      <c r="F216" s="55" t="str">
        <f>IF(OR('Regular 2'!$I220="",'Regular 2'!$I220="Not Approved"),"",'Regular 2'!$L220)</f>
        <v/>
      </c>
      <c r="G216" s="55" t="str">
        <f>IF(OR('Regular 2'!$I220="",'Regular 2'!$I220="Not Approved"),"",'Regular 2'!$G220)</f>
        <v/>
      </c>
      <c r="H216" s="56" t="str">
        <f>IF(OR('Regular 2'!$I220="",'Regular 2'!$I220="Not Approved"),"",'Regular 2'!$H220)</f>
        <v/>
      </c>
    </row>
    <row r="217" spans="1:8" x14ac:dyDescent="0.2">
      <c r="A217" s="61" t="str">
        <f>IF(OR('Regular 2'!$I221="",'Regular 2'!$I221="Not Approved"),"",Cover!$C$5)</f>
        <v/>
      </c>
      <c r="B217" s="61" t="str">
        <f>IF(OR('Regular 2'!$I221="",'Regular 2'!$I221="Not Approved",'Regular 2'!$H221="CAPPED OUT"),"","Regular 2")</f>
        <v/>
      </c>
      <c r="C217" s="53" t="str">
        <f>IF(OR('Regular 2'!$I221="",'Regular 2'!$I221="Not Approved"),"",'Regular 2'!$B221)</f>
        <v/>
      </c>
      <c r="D217" s="53" t="str">
        <f>IF(OR('Regular 2'!$I221="",'Regular 2'!$I221="Not Approved"),"",'Regular 2'!$C221)</f>
        <v/>
      </c>
      <c r="E217" s="55" t="str">
        <f>IF(OR('Regular 2'!$I221="",'Regular 2'!$I221="Not Approved"),"",'Regular 2'!$I221)</f>
        <v/>
      </c>
      <c r="F217" s="55" t="str">
        <f>IF(OR('Regular 2'!$I221="",'Regular 2'!$I221="Not Approved"),"",'Regular 2'!$L221)</f>
        <v/>
      </c>
      <c r="G217" s="55" t="str">
        <f>IF(OR('Regular 2'!$I221="",'Regular 2'!$I221="Not Approved"),"",'Regular 2'!$G221)</f>
        <v/>
      </c>
      <c r="H217" s="56" t="str">
        <f>IF(OR('Regular 2'!$I221="",'Regular 2'!$I221="Not Approved"),"",'Regular 2'!$H221)</f>
        <v/>
      </c>
    </row>
    <row r="218" spans="1:8" x14ac:dyDescent="0.2">
      <c r="A218" s="61" t="str">
        <f>IF(OR('Regular 2'!$I222="",'Regular 2'!$I222="Not Approved"),"",Cover!$C$5)</f>
        <v/>
      </c>
      <c r="B218" s="61" t="str">
        <f>IF(OR('Regular 2'!$I222="",'Regular 2'!$I222="Not Approved",'Regular 2'!$H222="CAPPED OUT"),"","Regular 2")</f>
        <v/>
      </c>
      <c r="C218" s="53" t="str">
        <f>IF(OR('Regular 2'!$I222="",'Regular 2'!$I222="Not Approved"),"",'Regular 2'!$B222)</f>
        <v/>
      </c>
      <c r="D218" s="53" t="str">
        <f>IF(OR('Regular 2'!$I222="",'Regular 2'!$I222="Not Approved"),"",'Regular 2'!$C222)</f>
        <v/>
      </c>
      <c r="E218" s="55" t="str">
        <f>IF(OR('Regular 2'!$I222="",'Regular 2'!$I222="Not Approved"),"",'Regular 2'!$I222)</f>
        <v/>
      </c>
      <c r="F218" s="55" t="str">
        <f>IF(OR('Regular 2'!$I222="",'Regular 2'!$I222="Not Approved"),"",'Regular 2'!$L222)</f>
        <v/>
      </c>
      <c r="G218" s="55" t="str">
        <f>IF(OR('Regular 2'!$I222="",'Regular 2'!$I222="Not Approved"),"",'Regular 2'!$G222)</f>
        <v/>
      </c>
      <c r="H218" s="56" t="str">
        <f>IF(OR('Regular 2'!$I222="",'Regular 2'!$I222="Not Approved"),"",'Regular 2'!$H222)</f>
        <v/>
      </c>
    </row>
    <row r="219" spans="1:8" x14ac:dyDescent="0.2">
      <c r="A219" s="61" t="str">
        <f>IF(OR('Regular 2'!$I223="",'Regular 2'!$I223="Not Approved"),"",Cover!$C$5)</f>
        <v/>
      </c>
      <c r="B219" s="61" t="str">
        <f>IF(OR('Regular 2'!$I223="",'Regular 2'!$I223="Not Approved",'Regular 2'!$H223="CAPPED OUT"),"","Regular 2")</f>
        <v/>
      </c>
      <c r="C219" s="53" t="str">
        <f>IF(OR('Regular 2'!$I223="",'Regular 2'!$I223="Not Approved"),"",'Regular 2'!$B223)</f>
        <v/>
      </c>
      <c r="D219" s="53" t="str">
        <f>IF(OR('Regular 2'!$I223="",'Regular 2'!$I223="Not Approved"),"",'Regular 2'!$C223)</f>
        <v/>
      </c>
      <c r="E219" s="55" t="str">
        <f>IF(OR('Regular 2'!$I223="",'Regular 2'!$I223="Not Approved"),"",'Regular 2'!$I223)</f>
        <v/>
      </c>
      <c r="F219" s="55" t="str">
        <f>IF(OR('Regular 2'!$I223="",'Regular 2'!$I223="Not Approved"),"",'Regular 2'!$L223)</f>
        <v/>
      </c>
      <c r="G219" s="55" t="str">
        <f>IF(OR('Regular 2'!$I223="",'Regular 2'!$I223="Not Approved"),"",'Regular 2'!$G223)</f>
        <v/>
      </c>
      <c r="H219" s="56" t="str">
        <f>IF(OR('Regular 2'!$I223="",'Regular 2'!$I223="Not Approved"),"",'Regular 2'!$H223)</f>
        <v/>
      </c>
    </row>
    <row r="220" spans="1:8" x14ac:dyDescent="0.2">
      <c r="A220" s="61" t="str">
        <f>IF(OR('Regular 2'!$I224="",'Regular 2'!$I224="Not Approved"),"",Cover!$C$5)</f>
        <v/>
      </c>
      <c r="B220" s="61" t="str">
        <f>IF(OR('Regular 2'!$I224="",'Regular 2'!$I224="Not Approved",'Regular 2'!$H224="CAPPED OUT"),"","Regular 2")</f>
        <v/>
      </c>
      <c r="C220" s="53" t="str">
        <f>IF(OR('Regular 2'!$I224="",'Regular 2'!$I224="Not Approved"),"",'Regular 2'!$B224)</f>
        <v/>
      </c>
      <c r="D220" s="53" t="str">
        <f>IF(OR('Regular 2'!$I224="",'Regular 2'!$I224="Not Approved"),"",'Regular 2'!$C224)</f>
        <v/>
      </c>
      <c r="E220" s="55" t="str">
        <f>IF(OR('Regular 2'!$I224="",'Regular 2'!$I224="Not Approved"),"",'Regular 2'!$I224)</f>
        <v/>
      </c>
      <c r="F220" s="55" t="str">
        <f>IF(OR('Regular 2'!$I224="",'Regular 2'!$I224="Not Approved"),"",'Regular 2'!$L224)</f>
        <v/>
      </c>
      <c r="G220" s="55" t="str">
        <f>IF(OR('Regular 2'!$I224="",'Regular 2'!$I224="Not Approved"),"",'Regular 2'!$G224)</f>
        <v/>
      </c>
      <c r="H220" s="56" t="str">
        <f>IF(OR('Regular 2'!$I224="",'Regular 2'!$I224="Not Approved"),"",'Regular 2'!$H224)</f>
        <v/>
      </c>
    </row>
    <row r="221" spans="1:8" x14ac:dyDescent="0.2">
      <c r="A221" s="61" t="str">
        <f>IF(OR('Regular 2'!$I225="",'Regular 2'!$I225="Not Approved"),"",Cover!$C$5)</f>
        <v/>
      </c>
      <c r="B221" s="61" t="str">
        <f>IF(OR('Regular 2'!$I225="",'Regular 2'!$I225="Not Approved",'Regular 2'!$H225="CAPPED OUT"),"","Regular 2")</f>
        <v/>
      </c>
      <c r="C221" s="53" t="str">
        <f>IF(OR('Regular 2'!$I225="",'Regular 2'!$I225="Not Approved"),"",'Regular 2'!$B225)</f>
        <v/>
      </c>
      <c r="D221" s="53" t="str">
        <f>IF(OR('Regular 2'!$I225="",'Regular 2'!$I225="Not Approved"),"",'Regular 2'!$C225)</f>
        <v/>
      </c>
      <c r="E221" s="55" t="str">
        <f>IF(OR('Regular 2'!$I225="",'Regular 2'!$I225="Not Approved"),"",'Regular 2'!$I225)</f>
        <v/>
      </c>
      <c r="F221" s="55" t="str">
        <f>IF(OR('Regular 2'!$I225="",'Regular 2'!$I225="Not Approved"),"",'Regular 2'!$L225)</f>
        <v/>
      </c>
      <c r="G221" s="55" t="str">
        <f>IF(OR('Regular 2'!$I225="",'Regular 2'!$I225="Not Approved"),"",'Regular 2'!$G225)</f>
        <v/>
      </c>
      <c r="H221" s="56" t="str">
        <f>IF(OR('Regular 2'!$I225="",'Regular 2'!$I225="Not Approved"),"",'Regular 2'!$H225)</f>
        <v/>
      </c>
    </row>
    <row r="222" spans="1:8" x14ac:dyDescent="0.2">
      <c r="A222" s="61" t="str">
        <f>IF(OR('Regular 2'!$I226="",'Regular 2'!$I226="Not Approved"),"",Cover!$C$5)</f>
        <v/>
      </c>
      <c r="B222" s="61" t="str">
        <f>IF(OR('Regular 2'!$I226="",'Regular 2'!$I226="Not Approved",'Regular 2'!$H226="CAPPED OUT"),"","Regular 2")</f>
        <v/>
      </c>
      <c r="C222" s="53" t="str">
        <f>IF(OR('Regular 2'!$I226="",'Regular 2'!$I226="Not Approved"),"",'Regular 2'!$B226)</f>
        <v/>
      </c>
      <c r="D222" s="53" t="str">
        <f>IF(OR('Regular 2'!$I226="",'Regular 2'!$I226="Not Approved"),"",'Regular 2'!$C226)</f>
        <v/>
      </c>
      <c r="E222" s="55" t="str">
        <f>IF(OR('Regular 2'!$I226="",'Regular 2'!$I226="Not Approved"),"",'Regular 2'!$I226)</f>
        <v/>
      </c>
      <c r="F222" s="55" t="str">
        <f>IF(OR('Regular 2'!$I226="",'Regular 2'!$I226="Not Approved"),"",'Regular 2'!$L226)</f>
        <v/>
      </c>
      <c r="G222" s="55" t="str">
        <f>IF(OR('Regular 2'!$I226="",'Regular 2'!$I226="Not Approved"),"",'Regular 2'!$G226)</f>
        <v/>
      </c>
      <c r="H222" s="56" t="str">
        <f>IF(OR('Regular 2'!$I226="",'Regular 2'!$I226="Not Approved"),"",'Regular 2'!$H226)</f>
        <v/>
      </c>
    </row>
    <row r="223" spans="1:8" x14ac:dyDescent="0.2">
      <c r="A223" s="61" t="str">
        <f>IF(OR('Regular 2'!$I227="",'Regular 2'!$I227="Not Approved"),"",Cover!$C$5)</f>
        <v/>
      </c>
      <c r="B223" s="61" t="str">
        <f>IF(OR('Regular 2'!$I227="",'Regular 2'!$I227="Not Approved",'Regular 2'!$H227="CAPPED OUT"),"","Regular 2")</f>
        <v/>
      </c>
      <c r="C223" s="53" t="str">
        <f>IF(OR('Regular 2'!$I227="",'Regular 2'!$I227="Not Approved"),"",'Regular 2'!$B227)</f>
        <v/>
      </c>
      <c r="D223" s="53" t="str">
        <f>IF(OR('Regular 2'!$I227="",'Regular 2'!$I227="Not Approved"),"",'Regular 2'!$C227)</f>
        <v/>
      </c>
      <c r="E223" s="55" t="str">
        <f>IF(OR('Regular 2'!$I227="",'Regular 2'!$I227="Not Approved"),"",'Regular 2'!$I227)</f>
        <v/>
      </c>
      <c r="F223" s="55" t="str">
        <f>IF(OR('Regular 2'!$I227="",'Regular 2'!$I227="Not Approved"),"",'Regular 2'!$L227)</f>
        <v/>
      </c>
      <c r="G223" s="55" t="str">
        <f>IF(OR('Regular 2'!$I227="",'Regular 2'!$I227="Not Approved"),"",'Regular 2'!$G227)</f>
        <v/>
      </c>
      <c r="H223" s="56" t="str">
        <f>IF(OR('Regular 2'!$I227="",'Regular 2'!$I227="Not Approved"),"",'Regular 2'!$H227)</f>
        <v/>
      </c>
    </row>
    <row r="224" spans="1:8" x14ac:dyDescent="0.2">
      <c r="A224" s="61" t="str">
        <f>IF(OR('Regular 2'!$I228="",'Regular 2'!$I228="Not Approved"),"",Cover!$C$5)</f>
        <v/>
      </c>
      <c r="B224" s="61" t="str">
        <f>IF(OR('Regular 2'!$I228="",'Regular 2'!$I228="Not Approved",'Regular 2'!$H228="CAPPED OUT"),"","Regular 2")</f>
        <v/>
      </c>
      <c r="C224" s="53" t="str">
        <f>IF(OR('Regular 2'!$I228="",'Regular 2'!$I228="Not Approved"),"",'Regular 2'!$B228)</f>
        <v/>
      </c>
      <c r="D224" s="53" t="str">
        <f>IF(OR('Regular 2'!$I228="",'Regular 2'!$I228="Not Approved"),"",'Regular 2'!$C228)</f>
        <v/>
      </c>
      <c r="E224" s="55" t="str">
        <f>IF(OR('Regular 2'!$I228="",'Regular 2'!$I228="Not Approved"),"",'Regular 2'!$I228)</f>
        <v/>
      </c>
      <c r="F224" s="55" t="str">
        <f>IF(OR('Regular 2'!$I228="",'Regular 2'!$I228="Not Approved"),"",'Regular 2'!$L228)</f>
        <v/>
      </c>
      <c r="G224" s="55" t="str">
        <f>IF(OR('Regular 2'!$I228="",'Regular 2'!$I228="Not Approved"),"",'Regular 2'!$G228)</f>
        <v/>
      </c>
      <c r="H224" s="56" t="str">
        <f>IF(OR('Regular 2'!$I228="",'Regular 2'!$I228="Not Approved"),"",'Regular 2'!$H228)</f>
        <v/>
      </c>
    </row>
    <row r="225" spans="1:8" x14ac:dyDescent="0.2">
      <c r="A225" s="61" t="str">
        <f>IF(OR('Regular 2'!$I229="",'Regular 2'!$I229="Not Approved"),"",Cover!$C$5)</f>
        <v/>
      </c>
      <c r="B225" s="61" t="str">
        <f>IF(OR('Regular 2'!$I229="",'Regular 2'!$I229="Not Approved",'Regular 2'!$H229="CAPPED OUT"),"","Regular 2")</f>
        <v/>
      </c>
      <c r="C225" s="53" t="str">
        <f>IF(OR('Regular 2'!$I229="",'Regular 2'!$I229="Not Approved"),"",'Regular 2'!$B229)</f>
        <v/>
      </c>
      <c r="D225" s="53" t="str">
        <f>IF(OR('Regular 2'!$I229="",'Regular 2'!$I229="Not Approved"),"",'Regular 2'!$C229)</f>
        <v/>
      </c>
      <c r="E225" s="55" t="str">
        <f>IF(OR('Regular 2'!$I229="",'Regular 2'!$I229="Not Approved"),"",'Regular 2'!$I229)</f>
        <v/>
      </c>
      <c r="F225" s="55" t="str">
        <f>IF(OR('Regular 2'!$I229="",'Regular 2'!$I229="Not Approved"),"",'Regular 2'!$L229)</f>
        <v/>
      </c>
      <c r="G225" s="55" t="str">
        <f>IF(OR('Regular 2'!$I229="",'Regular 2'!$I229="Not Approved"),"",'Regular 2'!$G229)</f>
        <v/>
      </c>
      <c r="H225" s="56" t="str">
        <f>IF(OR('Regular 2'!$I229="",'Regular 2'!$I229="Not Approved"),"",'Regular 2'!$H229)</f>
        <v/>
      </c>
    </row>
    <row r="226" spans="1:8" x14ac:dyDescent="0.2">
      <c r="A226" s="61" t="str">
        <f>IF(OR('Regular 2'!$I230="",'Regular 2'!$I230="Not Approved"),"",Cover!$C$5)</f>
        <v/>
      </c>
      <c r="B226" s="61" t="str">
        <f>IF(OR('Regular 2'!$I230="",'Regular 2'!$I230="Not Approved"),"","Regular")</f>
        <v/>
      </c>
      <c r="C226" s="53" t="str">
        <f>IF(OR('Regular 2'!$I230="",'Regular 2'!$I230="Not Approved"),"",'Regular 2'!$B230)</f>
        <v/>
      </c>
      <c r="D226" s="53" t="str">
        <f>IF(OR('Regular 2'!$I230="",'Regular 2'!$I230="Not Approved"),"",'Regular 2'!$C230)</f>
        <v/>
      </c>
      <c r="E226" s="55" t="str">
        <f>IF(OR('Regular 2'!$I230="",'Regular 2'!$I230="Not Approved"),"",'Regular 2'!$I230)</f>
        <v/>
      </c>
      <c r="F226" s="55" t="str">
        <f>IF(OR('Regular 2'!$I230="",'Regular 2'!$I230="Not Approved"),"",'Regular 2'!$L230)</f>
        <v/>
      </c>
      <c r="G226" s="55" t="str">
        <f>IF(OR('Regular 2'!$I230="",'Regular 2'!$I230="Not Approved"),"",'Regular 2'!$G230)</f>
        <v/>
      </c>
      <c r="H226" s="56" t="str">
        <f>IF(OR('Regular 2'!$I230="",'Regular 2'!$I230="Not Approved"),"",'Regular 2'!$H230)</f>
        <v/>
      </c>
    </row>
    <row r="227" spans="1:8" x14ac:dyDescent="0.2">
      <c r="A227" s="61" t="str">
        <f>IF(OR('Regular 2'!$I231="",'Regular 2'!$I231="Not Approved"),"",Cover!$C$5)</f>
        <v/>
      </c>
      <c r="B227" s="61" t="str">
        <f>IF(OR('Regular 2'!$I231="",'Regular 2'!$I231="Not Approved"),"","Regular")</f>
        <v/>
      </c>
      <c r="C227" s="53" t="str">
        <f>IF(OR('Regular 2'!$I231="",'Regular 2'!$I231="Not Approved"),"",'Regular 2'!$B231)</f>
        <v/>
      </c>
      <c r="D227" s="53" t="str">
        <f>IF(OR('Regular 2'!$I231="",'Regular 2'!$I231="Not Approved"),"",'Regular 2'!$C231)</f>
        <v/>
      </c>
      <c r="E227" s="55" t="str">
        <f>IF(OR('Regular 2'!$I231="",'Regular 2'!$I231="Not Approved"),"",'Regular 2'!$I231)</f>
        <v/>
      </c>
      <c r="F227" s="55" t="str">
        <f>IF(OR('Regular 2'!$I231="",'Regular 2'!$I231="Not Approved"),"",'Regular 2'!$L231)</f>
        <v/>
      </c>
      <c r="G227" s="55" t="str">
        <f>IF(OR('Regular 2'!$I231="",'Regular 2'!$I231="Not Approved"),"",'Regular 2'!$G231)</f>
        <v/>
      </c>
      <c r="H227" s="56" t="str">
        <f>IF(OR('Regular 2'!$I231="",'Regular 2'!$I231="Not Approved"),"",'Regular 2'!$H231)</f>
        <v/>
      </c>
    </row>
    <row r="228" spans="1:8" x14ac:dyDescent="0.2">
      <c r="A228" s="61" t="str">
        <f>IF(OR('Regular 2'!$I232="",'Regular 2'!$I232="Not Approved"),"",Cover!$C$5)</f>
        <v/>
      </c>
      <c r="B228" s="61" t="str">
        <f>IF(OR('Regular 2'!$I232="",'Regular 2'!$I232="Not Approved"),"","Regular")</f>
        <v/>
      </c>
      <c r="C228" s="53" t="str">
        <f>IF(OR('Regular 2'!$I232="",'Regular 2'!$I232="Not Approved"),"",'Regular 2'!$B232)</f>
        <v/>
      </c>
      <c r="D228" s="53" t="str">
        <f>IF(OR('Regular 2'!$I232="",'Regular 2'!$I232="Not Approved"),"",'Regular 2'!$C232)</f>
        <v/>
      </c>
      <c r="E228" s="55" t="str">
        <f>IF(OR('Regular 2'!$I232="",'Regular 2'!$I232="Not Approved"),"",'Regular 2'!$I232)</f>
        <v/>
      </c>
      <c r="F228" s="55" t="str">
        <f>IF(OR('Regular 2'!$I232="",'Regular 2'!$I232="Not Approved"),"",'Regular 2'!$L232)</f>
        <v/>
      </c>
      <c r="G228" s="55" t="str">
        <f>IF(OR('Regular 2'!$I232="",'Regular 2'!$I232="Not Approved"),"",'Regular 2'!$G232)</f>
        <v/>
      </c>
      <c r="H228" s="56" t="str">
        <f>IF(OR('Regular 2'!$I232="",'Regular 2'!$I232="Not Approved"),"",'Regular 2'!$H232)</f>
        <v/>
      </c>
    </row>
    <row r="229" spans="1:8" x14ac:dyDescent="0.2">
      <c r="A229" s="61" t="str">
        <f>IF(OR('Regular 2'!$I233="",'Regular 2'!$I233="Not Approved"),"",Cover!$C$5)</f>
        <v/>
      </c>
      <c r="B229" s="61" t="str">
        <f>IF(OR('Regular 2'!$I233="",'Regular 2'!$I233="Not Approved"),"","Regular")</f>
        <v/>
      </c>
      <c r="C229" s="53" t="str">
        <f>IF(OR('Regular 2'!$I233="",'Regular 2'!$I233="Not Approved"),"",'Regular 2'!$B233)</f>
        <v/>
      </c>
      <c r="D229" s="53" t="str">
        <f>IF(OR('Regular 2'!$I233="",'Regular 2'!$I233="Not Approved"),"",'Regular 2'!$C233)</f>
        <v/>
      </c>
      <c r="E229" s="55" t="str">
        <f>IF(OR('Regular 2'!$I233="",'Regular 2'!$I233="Not Approved"),"",'Regular 2'!$I233)</f>
        <v/>
      </c>
      <c r="F229" s="55" t="str">
        <f>IF(OR('Regular 2'!$I233="",'Regular 2'!$I233="Not Approved"),"",'Regular 2'!$L233)</f>
        <v/>
      </c>
      <c r="G229" s="55" t="str">
        <f>IF(OR('Regular 2'!$I233="",'Regular 2'!$I233="Not Approved"),"",'Regular 2'!$G233)</f>
        <v/>
      </c>
      <c r="H229" s="56" t="str">
        <f>IF(OR('Regular 2'!$I233="",'Regular 2'!$I233="Not Approved"),"",'Regular 2'!$H233)</f>
        <v/>
      </c>
    </row>
    <row r="230" spans="1:8" x14ac:dyDescent="0.2">
      <c r="A230" s="61" t="str">
        <f>IF(OR('Regular 2'!$I234="",'Regular 2'!$I234="Not Approved"),"",Cover!$C$5)</f>
        <v/>
      </c>
      <c r="B230" s="61" t="str">
        <f>IF(OR('Regular 2'!$I234="",'Regular 2'!$I234="Not Approved"),"","Regular")</f>
        <v/>
      </c>
      <c r="C230" s="53" t="str">
        <f>IF(OR('Regular 2'!$I234="",'Regular 2'!$I234="Not Approved"),"",'Regular 2'!$B234)</f>
        <v/>
      </c>
      <c r="D230" s="53" t="str">
        <f>IF(OR('Regular 2'!$I234="",'Regular 2'!$I234="Not Approved"),"",'Regular 2'!$C234)</f>
        <v/>
      </c>
      <c r="E230" s="55" t="str">
        <f>IF(OR('Regular 2'!$I234="",'Regular 2'!$I234="Not Approved"),"",'Regular 2'!$I234)</f>
        <v/>
      </c>
      <c r="F230" s="55" t="str">
        <f>IF(OR('Regular 2'!$I234="",'Regular 2'!$I234="Not Approved"),"",'Regular 2'!$L234)</f>
        <v/>
      </c>
      <c r="G230" s="55" t="str">
        <f>IF(OR('Regular 2'!$I234="",'Regular 2'!$I234="Not Approved"),"",'Regular 2'!$G234)</f>
        <v/>
      </c>
      <c r="H230" s="56" t="str">
        <f>IF(OR('Regular 2'!$I234="",'Regular 2'!$I234="Not Approved"),"",'Regular 2'!$H234)</f>
        <v/>
      </c>
    </row>
    <row r="231" spans="1:8" x14ac:dyDescent="0.2">
      <c r="A231" s="61" t="str">
        <f>IF(OR('Regular 2'!$I235="",'Regular 2'!$I235="Not Approved"),"",Cover!$C$5)</f>
        <v/>
      </c>
      <c r="B231" s="61" t="str">
        <f>IF(OR('Regular 2'!$I235="",'Regular 2'!$I235="Not Approved"),"","Regular")</f>
        <v/>
      </c>
      <c r="C231" s="53" t="str">
        <f>IF(OR('Regular 2'!$I235="",'Regular 2'!$I235="Not Approved"),"",'Regular 2'!$B235)</f>
        <v/>
      </c>
      <c r="D231" s="53" t="str">
        <f>IF(OR('Regular 2'!$I235="",'Regular 2'!$I235="Not Approved"),"",'Regular 2'!$C235)</f>
        <v/>
      </c>
      <c r="E231" s="55" t="str">
        <f>IF(OR('Regular 2'!$I235="",'Regular 2'!$I235="Not Approved"),"",'Regular 2'!$I235)</f>
        <v/>
      </c>
      <c r="F231" s="55" t="str">
        <f>IF(OR('Regular 2'!$I235="",'Regular 2'!$I235="Not Approved"),"",'Regular 2'!$L235)</f>
        <v/>
      </c>
      <c r="G231" s="55" t="str">
        <f>IF(OR('Regular 2'!$I235="",'Regular 2'!$I235="Not Approved"),"",'Regular 2'!$G235)</f>
        <v/>
      </c>
      <c r="H231" s="56" t="str">
        <f>IF(OR('Regular 2'!$I235="",'Regular 2'!$I235="Not Approved"),"",'Regular 2'!$H235)</f>
        <v/>
      </c>
    </row>
    <row r="232" spans="1:8" x14ac:dyDescent="0.2">
      <c r="A232" s="61" t="str">
        <f>IF(OR('Regular 2'!$I236="",'Regular 2'!$I236="Not Approved"),"",Cover!$C$5)</f>
        <v/>
      </c>
      <c r="B232" s="61" t="str">
        <f>IF(OR('Regular 2'!$I236="",'Regular 2'!$I236="Not Approved"),"","Regular")</f>
        <v/>
      </c>
      <c r="C232" s="53" t="str">
        <f>IF(OR('Regular 2'!$I236="",'Regular 2'!$I236="Not Approved"),"",'Regular 2'!$B236)</f>
        <v/>
      </c>
      <c r="D232" s="53" t="str">
        <f>IF(OR('Regular 2'!$I236="",'Regular 2'!$I236="Not Approved"),"",'Regular 2'!$C236)</f>
        <v/>
      </c>
      <c r="E232" s="55" t="str">
        <f>IF(OR('Regular 2'!$I236="",'Regular 2'!$I236="Not Approved"),"",'Regular 2'!$I236)</f>
        <v/>
      </c>
      <c r="F232" s="55" t="str">
        <f>IF(OR('Regular 2'!$I236="",'Regular 2'!$I236="Not Approved"),"",'Regular 2'!$L236)</f>
        <v/>
      </c>
      <c r="G232" s="55" t="str">
        <f>IF(OR('Regular 2'!$I236="",'Regular 2'!$I236="Not Approved"),"",'Regular 2'!$G236)</f>
        <v/>
      </c>
      <c r="H232" s="56" t="str">
        <f>IF(OR('Regular 2'!$I236="",'Regular 2'!$I236="Not Approved"),"",'Regular 2'!$H236)</f>
        <v/>
      </c>
    </row>
    <row r="233" spans="1:8" x14ac:dyDescent="0.2">
      <c r="A233" s="61" t="str">
        <f>IF(OR('Regular 2'!$I237="",'Regular 2'!$I237="Not Approved"),"",Cover!$C$5)</f>
        <v/>
      </c>
      <c r="B233" s="61" t="str">
        <f>IF(OR('Regular 2'!$I237="",'Regular 2'!$I237="Not Approved"),"","Regular")</f>
        <v/>
      </c>
      <c r="C233" s="53" t="str">
        <f>IF(OR('Regular 2'!$I237="",'Regular 2'!$I237="Not Approved"),"",'Regular 2'!$B237)</f>
        <v/>
      </c>
      <c r="D233" s="53" t="str">
        <f>IF(OR('Regular 2'!$I237="",'Regular 2'!$I237="Not Approved"),"",'Regular 2'!$C237)</f>
        <v/>
      </c>
      <c r="E233" s="55" t="str">
        <f>IF(OR('Regular 2'!$I237="",'Regular 2'!$I237="Not Approved"),"",'Regular 2'!$I237)</f>
        <v/>
      </c>
      <c r="F233" s="55" t="str">
        <f>IF(OR('Regular 2'!$I237="",'Regular 2'!$I237="Not Approved"),"",'Regular 2'!$L237)</f>
        <v/>
      </c>
      <c r="G233" s="55" t="str">
        <f>IF(OR('Regular 2'!$I237="",'Regular 2'!$I237="Not Approved"),"",'Regular 2'!$G237)</f>
        <v/>
      </c>
      <c r="H233" s="56" t="str">
        <f>IF(OR('Regular 2'!$I237="",'Regular 2'!$I237="Not Approved"),"",'Regular 2'!$H237)</f>
        <v/>
      </c>
    </row>
    <row r="234" spans="1:8" x14ac:dyDescent="0.2">
      <c r="A234" s="61" t="str">
        <f>IF(OR('Regular 2'!$I238="",'Regular 2'!$I238="Not Approved"),"",Cover!$C$5)</f>
        <v/>
      </c>
      <c r="B234" s="61" t="str">
        <f>IF(OR('Regular 2'!$I238="",'Regular 2'!$I238="Not Approved"),"","Regular")</f>
        <v/>
      </c>
      <c r="C234" s="53" t="str">
        <f>IF(OR('Regular 2'!$I238="",'Regular 2'!$I238="Not Approved"),"",'Regular 2'!$B238)</f>
        <v/>
      </c>
      <c r="D234" s="53" t="str">
        <f>IF(OR('Regular 2'!$I238="",'Regular 2'!$I238="Not Approved"),"",'Regular 2'!$C238)</f>
        <v/>
      </c>
      <c r="E234" s="55" t="str">
        <f>IF(OR('Regular 2'!$I238="",'Regular 2'!$I238="Not Approved"),"",'Regular 2'!$I238)</f>
        <v/>
      </c>
      <c r="F234" s="55" t="str">
        <f>IF(OR('Regular 2'!$I238="",'Regular 2'!$I238="Not Approved"),"",'Regular 2'!$L238)</f>
        <v/>
      </c>
      <c r="G234" s="55" t="str">
        <f>IF(OR('Regular 2'!$I238="",'Regular 2'!$I238="Not Approved"),"",'Regular 2'!$G238)</f>
        <v/>
      </c>
      <c r="H234" s="56" t="str">
        <f>IF(OR('Regular 2'!$I238="",'Regular 2'!$I238="Not Approved"),"",'Regular 2'!$H238)</f>
        <v/>
      </c>
    </row>
    <row r="235" spans="1:8" x14ac:dyDescent="0.2">
      <c r="A235" s="61" t="str">
        <f>IF(OR('Regular 2'!$I239="",'Regular 2'!$I239="Not Approved"),"",Cover!$C$5)</f>
        <v/>
      </c>
      <c r="B235" s="61" t="str">
        <f>IF(OR('Regular 2'!$I239="",'Regular 2'!$I239="Not Approved"),"","Regular")</f>
        <v/>
      </c>
      <c r="C235" s="53" t="str">
        <f>IF(OR('Regular 2'!$I239="",'Regular 2'!$I239="Not Approved"),"",'Regular 2'!$B239)</f>
        <v/>
      </c>
      <c r="D235" s="53" t="str">
        <f>IF(OR('Regular 2'!$I239="",'Regular 2'!$I239="Not Approved"),"",'Regular 2'!$C239)</f>
        <v/>
      </c>
      <c r="E235" s="55" t="str">
        <f>IF(OR('Regular 2'!$I239="",'Regular 2'!$I239="Not Approved"),"",'Regular 2'!$I239)</f>
        <v/>
      </c>
      <c r="F235" s="55" t="str">
        <f>IF(OR('Regular 2'!$I239="",'Regular 2'!$I239="Not Approved"),"",'Regular 2'!$L239)</f>
        <v/>
      </c>
      <c r="G235" s="55" t="str">
        <f>IF(OR('Regular 2'!$I239="",'Regular 2'!$I239="Not Approved"),"",'Regular 2'!$G239)</f>
        <v/>
      </c>
      <c r="H235" s="56" t="str">
        <f>IF(OR('Regular 2'!$I239="",'Regular 2'!$I239="Not Approved"),"",'Regular 2'!$H239)</f>
        <v/>
      </c>
    </row>
    <row r="236" spans="1:8" x14ac:dyDescent="0.2">
      <c r="A236" s="61" t="str">
        <f>IF(OR('Regular 2'!$I240="",'Regular 2'!$I240="Not Approved"),"",Cover!$C$5)</f>
        <v/>
      </c>
      <c r="B236" s="61" t="str">
        <f>IF(OR('Regular 2'!$I240="",'Regular 2'!$I240="Not Approved"),"","Regular")</f>
        <v/>
      </c>
      <c r="C236" s="53" t="str">
        <f>IF(OR('Regular 2'!$I240="",'Regular 2'!$I240="Not Approved"),"",'Regular 2'!$B240)</f>
        <v/>
      </c>
      <c r="D236" s="53" t="str">
        <f>IF(OR('Regular 2'!$I240="",'Regular 2'!$I240="Not Approved"),"",'Regular 2'!$C240)</f>
        <v/>
      </c>
      <c r="E236" s="55" t="str">
        <f>IF(OR('Regular 2'!$I240="",'Regular 2'!$I240="Not Approved"),"",'Regular 2'!$I240)</f>
        <v/>
      </c>
      <c r="F236" s="55" t="str">
        <f>IF(OR('Regular 2'!$I240="",'Regular 2'!$I240="Not Approved"),"",'Regular 2'!$L240)</f>
        <v/>
      </c>
      <c r="G236" s="55" t="str">
        <f>IF(OR('Regular 2'!$I240="",'Regular 2'!$I240="Not Approved"),"",'Regular 2'!$G240)</f>
        <v/>
      </c>
      <c r="H236" s="56" t="str">
        <f>IF(OR('Regular 2'!$I240="",'Regular 2'!$I240="Not Approved"),"",'Regular 2'!$H240)</f>
        <v/>
      </c>
    </row>
    <row r="237" spans="1:8" x14ac:dyDescent="0.2">
      <c r="A237" s="61" t="str">
        <f>IF(OR('Regular 2'!$I241="",'Regular 2'!$I241="Not Approved"),"",Cover!$C$5)</f>
        <v/>
      </c>
      <c r="B237" s="61" t="str">
        <f>IF(OR('Regular 2'!$I241="",'Regular 2'!$I241="Not Approved"),"","Regular")</f>
        <v/>
      </c>
      <c r="C237" s="53" t="str">
        <f>IF(OR('Regular 2'!$I241="",'Regular 2'!$I241="Not Approved"),"",'Regular 2'!$B241)</f>
        <v/>
      </c>
      <c r="D237" s="53" t="str">
        <f>IF(OR('Regular 2'!$I241="",'Regular 2'!$I241="Not Approved"),"",'Regular 2'!$C241)</f>
        <v/>
      </c>
      <c r="E237" s="55" t="str">
        <f>IF(OR('Regular 2'!$I241="",'Regular 2'!$I241="Not Approved"),"",'Regular 2'!$I241)</f>
        <v/>
      </c>
      <c r="F237" s="55" t="str">
        <f>IF(OR('Regular 2'!$I241="",'Regular 2'!$I241="Not Approved"),"",'Regular 2'!$L241)</f>
        <v/>
      </c>
      <c r="G237" s="55" t="str">
        <f>IF(OR('Regular 2'!$I241="",'Regular 2'!$I241="Not Approved"),"",'Regular 2'!$G241)</f>
        <v/>
      </c>
      <c r="H237" s="56" t="str">
        <f>IF(OR('Regular 2'!$I241="",'Regular 2'!$I241="Not Approved"),"",'Regular 2'!$H241)</f>
        <v/>
      </c>
    </row>
    <row r="238" spans="1:8" x14ac:dyDescent="0.2">
      <c r="A238" s="61" t="str">
        <f>IF(OR('Regular 2'!$I242="",'Regular 2'!$I242="Not Approved"),"",Cover!$C$5)</f>
        <v/>
      </c>
      <c r="B238" s="61" t="str">
        <f>IF(OR('Regular 2'!$I242="",'Regular 2'!$I242="Not Approved"),"","Regular")</f>
        <v/>
      </c>
      <c r="C238" s="53" t="str">
        <f>IF(OR('Regular 2'!$I242="",'Regular 2'!$I242="Not Approved"),"",'Regular 2'!$B242)</f>
        <v/>
      </c>
      <c r="D238" s="53" t="str">
        <f>IF(OR('Regular 2'!$I242="",'Regular 2'!$I242="Not Approved"),"",'Regular 2'!$C242)</f>
        <v/>
      </c>
      <c r="E238" s="55" t="str">
        <f>IF(OR('Regular 2'!$I242="",'Regular 2'!$I242="Not Approved"),"",'Regular 2'!$I242)</f>
        <v/>
      </c>
      <c r="F238" s="55" t="str">
        <f>IF(OR('Regular 2'!$I242="",'Regular 2'!$I242="Not Approved"),"",'Regular 2'!$L242)</f>
        <v/>
      </c>
      <c r="G238" s="55" t="str">
        <f>IF(OR('Regular 2'!$I242="",'Regular 2'!$I242="Not Approved"),"",'Regular 2'!$G242)</f>
        <v/>
      </c>
      <c r="H238" s="56" t="str">
        <f>IF(OR('Regular 2'!$I242="",'Regular 2'!$I242="Not Approved"),"",'Regular 2'!$H242)</f>
        <v/>
      </c>
    </row>
    <row r="239" spans="1:8" x14ac:dyDescent="0.2">
      <c r="A239" s="61" t="str">
        <f>IF(OR('Regular 2'!$I243="",'Regular 2'!$I243="Not Approved"),"",Cover!$C$5)</f>
        <v/>
      </c>
      <c r="B239" s="61" t="str">
        <f>IF(OR('Regular 2'!$I243="",'Regular 2'!$I243="Not Approved"),"","Regular")</f>
        <v/>
      </c>
      <c r="C239" s="53" t="str">
        <f>IF(OR('Regular 2'!$I243="",'Regular 2'!$I243="Not Approved"),"",'Regular 2'!$B243)</f>
        <v/>
      </c>
      <c r="D239" s="53" t="str">
        <f>IF(OR('Regular 2'!$I243="",'Regular 2'!$I243="Not Approved"),"",'Regular 2'!$C243)</f>
        <v/>
      </c>
      <c r="E239" s="55" t="str">
        <f>IF(OR('Regular 2'!$I243="",'Regular 2'!$I243="Not Approved"),"",'Regular 2'!$I243)</f>
        <v/>
      </c>
      <c r="F239" s="55" t="str">
        <f>IF(OR('Regular 2'!$I243="",'Regular 2'!$I243="Not Approved"),"",'Regular 2'!$L243)</f>
        <v/>
      </c>
      <c r="G239" s="55" t="str">
        <f>IF(OR('Regular 2'!$I243="",'Regular 2'!$I243="Not Approved"),"",'Regular 2'!$G243)</f>
        <v/>
      </c>
      <c r="H239" s="56" t="str">
        <f>IF(OR('Regular 2'!$I243="",'Regular 2'!$I243="Not Approved"),"",'Regular 2'!$H243)</f>
        <v/>
      </c>
    </row>
    <row r="240" spans="1:8" x14ac:dyDescent="0.2">
      <c r="A240" s="61" t="str">
        <f>IF(OR('Regular 2'!$I244="",'Regular 2'!$I244="Not Approved"),"",Cover!$C$5)</f>
        <v/>
      </c>
      <c r="B240" s="61" t="str">
        <f>IF(OR('Regular 2'!$I244="",'Regular 2'!$I244="Not Approved"),"","Regular")</f>
        <v/>
      </c>
      <c r="C240" s="53" t="str">
        <f>IF(OR('Regular 2'!$I244="",'Regular 2'!$I244="Not Approved"),"",'Regular 2'!$B244)</f>
        <v/>
      </c>
      <c r="D240" s="53" t="str">
        <f>IF(OR('Regular 2'!$I244="",'Regular 2'!$I244="Not Approved"),"",'Regular 2'!$C244)</f>
        <v/>
      </c>
      <c r="E240" s="55" t="str">
        <f>IF(OR('Regular 2'!$I244="",'Regular 2'!$I244="Not Approved"),"",'Regular 2'!$I244)</f>
        <v/>
      </c>
      <c r="F240" s="55" t="str">
        <f>IF(OR('Regular 2'!$I244="",'Regular 2'!$I244="Not Approved"),"",'Regular 2'!$L244)</f>
        <v/>
      </c>
      <c r="G240" s="55" t="str">
        <f>IF(OR('Regular 2'!$I244="",'Regular 2'!$I244="Not Approved"),"",'Regular 2'!$G244)</f>
        <v/>
      </c>
      <c r="H240" s="56" t="str">
        <f>IF(OR('Regular 2'!$I244="",'Regular 2'!$I244="Not Approved"),"",'Regular 2'!$H244)</f>
        <v/>
      </c>
    </row>
    <row r="241" spans="1:8" x14ac:dyDescent="0.2">
      <c r="A241" s="61" t="str">
        <f>IF(OR('Regular 2'!$I245="",'Regular 2'!$I245="Not Approved"),"",Cover!$C$5)</f>
        <v/>
      </c>
      <c r="B241" s="61" t="str">
        <f>IF(OR('Regular 2'!$I245="",'Regular 2'!$I245="Not Approved"),"","Regular")</f>
        <v/>
      </c>
      <c r="C241" s="53" t="str">
        <f>IF(OR('Regular 2'!$I245="",'Regular 2'!$I245="Not Approved"),"",'Regular 2'!$B245)</f>
        <v/>
      </c>
      <c r="D241" s="53" t="str">
        <f>IF(OR('Regular 2'!$I245="",'Regular 2'!$I245="Not Approved"),"",'Regular 2'!$C245)</f>
        <v/>
      </c>
      <c r="E241" s="55" t="str">
        <f>IF(OR('Regular 2'!$I245="",'Regular 2'!$I245="Not Approved"),"",'Regular 2'!$I245)</f>
        <v/>
      </c>
      <c r="F241" s="55" t="str">
        <f>IF(OR('Regular 2'!$I245="",'Regular 2'!$I245="Not Approved"),"",'Regular 2'!$L245)</f>
        <v/>
      </c>
      <c r="G241" s="55" t="str">
        <f>IF(OR('Regular 2'!$I245="",'Regular 2'!$I245="Not Approved"),"",'Regular 2'!$G245)</f>
        <v/>
      </c>
      <c r="H241" s="56" t="str">
        <f>IF(OR('Regular 2'!$I245="",'Regular 2'!$I245="Not Approved"),"",'Regular 2'!$H245)</f>
        <v/>
      </c>
    </row>
    <row r="242" spans="1:8" x14ac:dyDescent="0.2">
      <c r="A242" s="61" t="str">
        <f>IF(OR('Regular 2'!$I246="",'Regular 2'!$I246="Not Approved"),"",Cover!$C$5)</f>
        <v/>
      </c>
      <c r="B242" s="61" t="str">
        <f>IF(OR('Regular 2'!$I246="",'Regular 2'!$I246="Not Approved"),"","Regular")</f>
        <v/>
      </c>
      <c r="C242" s="53" t="str">
        <f>IF(OR('Regular 2'!$I246="",'Regular 2'!$I246="Not Approved"),"",'Regular 2'!$B246)</f>
        <v/>
      </c>
      <c r="D242" s="53" t="str">
        <f>IF(OR('Regular 2'!$I246="",'Regular 2'!$I246="Not Approved"),"",'Regular 2'!$C246)</f>
        <v/>
      </c>
      <c r="E242" s="55" t="str">
        <f>IF(OR('Regular 2'!$I246="",'Regular 2'!$I246="Not Approved"),"",'Regular 2'!$I246)</f>
        <v/>
      </c>
      <c r="F242" s="55" t="str">
        <f>IF(OR('Regular 2'!$I246="",'Regular 2'!$I246="Not Approved"),"",'Regular 2'!$L246)</f>
        <v/>
      </c>
      <c r="G242" s="55" t="str">
        <f>IF(OR('Regular 2'!$I246="",'Regular 2'!$I246="Not Approved"),"",'Regular 2'!$G246)</f>
        <v/>
      </c>
      <c r="H242" s="56" t="str">
        <f>IF(OR('Regular 2'!$I246="",'Regular 2'!$I246="Not Approved"),"",'Regular 2'!$H246)</f>
        <v/>
      </c>
    </row>
    <row r="243" spans="1:8" x14ac:dyDescent="0.2">
      <c r="A243" s="61" t="str">
        <f>IF(OR('Regular 2'!$I247="",'Regular 2'!$I247="Not Approved"),"",Cover!$C$5)</f>
        <v/>
      </c>
      <c r="B243" s="61" t="str">
        <f>IF(OR('Regular 2'!$I247="",'Regular 2'!$I247="Not Approved"),"","Regular")</f>
        <v/>
      </c>
      <c r="C243" s="53" t="str">
        <f>IF(OR('Regular 2'!$I247="",'Regular 2'!$I247="Not Approved"),"",'Regular 2'!$B247)</f>
        <v/>
      </c>
      <c r="D243" s="53" t="str">
        <f>IF(OR('Regular 2'!$I247="",'Regular 2'!$I247="Not Approved"),"",'Regular 2'!$C247)</f>
        <v/>
      </c>
      <c r="E243" s="55" t="str">
        <f>IF(OR('Regular 2'!$I247="",'Regular 2'!$I247="Not Approved"),"",'Regular 2'!$I247)</f>
        <v/>
      </c>
      <c r="F243" s="55" t="str">
        <f>IF(OR('Regular 2'!$I247="",'Regular 2'!$I247="Not Approved"),"",'Regular 2'!$L247)</f>
        <v/>
      </c>
      <c r="G243" s="55" t="str">
        <f>IF(OR('Regular 2'!$I247="",'Regular 2'!$I247="Not Approved"),"",'Regular 2'!$G247)</f>
        <v/>
      </c>
      <c r="H243" s="56" t="str">
        <f>IF(OR('Regular 2'!$I247="",'Regular 2'!$I247="Not Approved"),"",'Regular 2'!$H247)</f>
        <v/>
      </c>
    </row>
    <row r="244" spans="1:8" x14ac:dyDescent="0.2">
      <c r="A244" s="61" t="str">
        <f>IF(OR('Regular 2'!$I248="",'Regular 2'!$I248="Not Approved"),"",Cover!$C$5)</f>
        <v/>
      </c>
      <c r="B244" s="61" t="str">
        <f>IF(OR('Regular 2'!$I248="",'Regular 2'!$I248="Not Approved"),"","Regular")</f>
        <v/>
      </c>
      <c r="C244" s="53" t="str">
        <f>IF(OR('Regular 2'!$I248="",'Regular 2'!$I248="Not Approved"),"",'Regular 2'!$B248)</f>
        <v/>
      </c>
      <c r="D244" s="53" t="str">
        <f>IF(OR('Regular 2'!$I248="",'Regular 2'!$I248="Not Approved"),"",'Regular 2'!$C248)</f>
        <v/>
      </c>
      <c r="E244" s="55" t="str">
        <f>IF(OR('Regular 2'!$I248="",'Regular 2'!$I248="Not Approved"),"",'Regular 2'!$I248)</f>
        <v/>
      </c>
      <c r="F244" s="55" t="str">
        <f>IF(OR('Regular 2'!$I248="",'Regular 2'!$I248="Not Approved"),"",'Regular 2'!$L248)</f>
        <v/>
      </c>
      <c r="G244" s="55" t="str">
        <f>IF(OR('Regular 2'!$I248="",'Regular 2'!$I248="Not Approved"),"",'Regular 2'!$G248)</f>
        <v/>
      </c>
      <c r="H244" s="56" t="str">
        <f>IF(OR('Regular 2'!$I248="",'Regular 2'!$I248="Not Approved"),"",'Regular 2'!$H248)</f>
        <v/>
      </c>
    </row>
    <row r="245" spans="1:8" x14ac:dyDescent="0.2">
      <c r="A245" s="61" t="str">
        <f>IF(OR('Regular 2'!$I249="",'Regular 2'!$I249="Not Approved"),"",Cover!$C$5)</f>
        <v/>
      </c>
      <c r="B245" s="61" t="str">
        <f>IF(OR('Regular 2'!$I249="",'Regular 2'!$I249="Not Approved"),"","Regular")</f>
        <v/>
      </c>
      <c r="C245" s="53" t="str">
        <f>IF(OR('Regular 2'!$I249="",'Regular 2'!$I249="Not Approved"),"",'Regular 2'!$B249)</f>
        <v/>
      </c>
      <c r="D245" s="53" t="str">
        <f>IF(OR('Regular 2'!$I249="",'Regular 2'!$I249="Not Approved"),"",'Regular 2'!$C249)</f>
        <v/>
      </c>
      <c r="E245" s="55" t="str">
        <f>IF(OR('Regular 2'!$I249="",'Regular 2'!$I249="Not Approved"),"",'Regular 2'!$I249)</f>
        <v/>
      </c>
      <c r="F245" s="55" t="str">
        <f>IF(OR('Regular 2'!$I249="",'Regular 2'!$I249="Not Approved"),"",'Regular 2'!$L249)</f>
        <v/>
      </c>
      <c r="G245" s="55" t="str">
        <f>IF(OR('Regular 2'!$I249="",'Regular 2'!$I249="Not Approved"),"",'Regular 2'!$G249)</f>
        <v/>
      </c>
      <c r="H245" s="56" t="str">
        <f>IF(OR('Regular 2'!$I249="",'Regular 2'!$I249="Not Approved"),"",'Regular 2'!$H249)</f>
        <v/>
      </c>
    </row>
    <row r="246" spans="1:8" x14ac:dyDescent="0.2">
      <c r="A246" s="61" t="str">
        <f>IF(OR('Regular 2'!$I250="",'Regular 2'!$I250="Not Approved"),"",Cover!$C$5)</f>
        <v/>
      </c>
      <c r="B246" s="61" t="str">
        <f>IF(OR('Regular 2'!$I250="",'Regular 2'!$I250="Not Approved"),"","Regular")</f>
        <v/>
      </c>
      <c r="C246" s="53" t="str">
        <f>IF(OR('Regular 2'!$I250="",'Regular 2'!$I250="Not Approved"),"",'Regular 2'!$B250)</f>
        <v/>
      </c>
      <c r="D246" s="53" t="str">
        <f>IF(OR('Regular 2'!$I250="",'Regular 2'!$I250="Not Approved"),"",'Regular 2'!$C250)</f>
        <v/>
      </c>
      <c r="E246" s="55" t="str">
        <f>IF(OR('Regular 2'!$I250="",'Regular 2'!$I250="Not Approved"),"",'Regular 2'!$I250)</f>
        <v/>
      </c>
      <c r="F246" s="55" t="str">
        <f>IF(OR('Regular 2'!$I250="",'Regular 2'!$I250="Not Approved"),"",'Regular 2'!$L250)</f>
        <v/>
      </c>
      <c r="G246" s="55" t="str">
        <f>IF(OR('Regular 2'!$I250="",'Regular 2'!$I250="Not Approved"),"",'Regular 2'!$G250)</f>
        <v/>
      </c>
      <c r="H246" s="56" t="str">
        <f>IF(OR('Regular 2'!$I250="",'Regular 2'!$I250="Not Approved"),"",'Regular 2'!$H250)</f>
        <v/>
      </c>
    </row>
    <row r="247" spans="1:8" x14ac:dyDescent="0.2">
      <c r="A247" s="61" t="str">
        <f>IF(OR('Regular 2'!$I251="",'Regular 2'!$I251="Not Approved"),"",Cover!$C$5)</f>
        <v/>
      </c>
      <c r="B247" s="61" t="str">
        <f>IF(OR('Regular 2'!$I251="",'Regular 2'!$I251="Not Approved"),"","Regular")</f>
        <v/>
      </c>
      <c r="C247" s="53" t="str">
        <f>IF(OR('Regular 2'!$I251="",'Regular 2'!$I251="Not Approved"),"",'Regular 2'!$B251)</f>
        <v/>
      </c>
      <c r="D247" s="53" t="str">
        <f>IF(OR('Regular 2'!$I251="",'Regular 2'!$I251="Not Approved"),"",'Regular 2'!$C251)</f>
        <v/>
      </c>
      <c r="E247" s="55" t="str">
        <f>IF(OR('Regular 2'!$I251="",'Regular 2'!$I251="Not Approved"),"",'Regular 2'!$I251)</f>
        <v/>
      </c>
      <c r="F247" s="55" t="str">
        <f>IF(OR('Regular 2'!$I251="",'Regular 2'!$I251="Not Approved"),"",'Regular 2'!$L251)</f>
        <v/>
      </c>
      <c r="G247" s="55" t="str">
        <f>IF(OR('Regular 2'!$I251="",'Regular 2'!$I251="Not Approved"),"",'Regular 2'!$G251)</f>
        <v/>
      </c>
      <c r="H247" s="56" t="str">
        <f>IF(OR('Regular 2'!$I251="",'Regular 2'!$I251="Not Approved"),"",'Regular 2'!$H251)</f>
        <v/>
      </c>
    </row>
    <row r="248" spans="1:8" x14ac:dyDescent="0.2">
      <c r="A248" s="61" t="str">
        <f>IF(OR('Regular 2'!$I252="",'Regular 2'!$I252="Not Approved"),"",Cover!$C$5)</f>
        <v/>
      </c>
      <c r="B248" s="61" t="str">
        <f>IF(OR('Regular 2'!$I252="",'Regular 2'!$I252="Not Approved"),"","Regular")</f>
        <v/>
      </c>
      <c r="C248" s="53" t="str">
        <f>IF(OR('Regular 2'!$I252="",'Regular 2'!$I252="Not Approved"),"",'Regular 2'!$B252)</f>
        <v/>
      </c>
      <c r="D248" s="53" t="str">
        <f>IF(OR('Regular 2'!$I252="",'Regular 2'!$I252="Not Approved"),"",'Regular 2'!$C252)</f>
        <v/>
      </c>
      <c r="E248" s="55" t="str">
        <f>IF(OR('Regular 2'!$I252="",'Regular 2'!$I252="Not Approved"),"",'Regular 2'!$I252)</f>
        <v/>
      </c>
      <c r="F248" s="55" t="str">
        <f>IF(OR('Regular 2'!$I252="",'Regular 2'!$I252="Not Approved"),"",'Regular 2'!$L252)</f>
        <v/>
      </c>
      <c r="G248" s="55" t="str">
        <f>IF(OR('Regular 2'!$I252="",'Regular 2'!$I252="Not Approved"),"",'Regular 2'!$G252)</f>
        <v/>
      </c>
      <c r="H248" s="56" t="str">
        <f>IF(OR('Regular 2'!$I252="",'Regular 2'!$I252="Not Approved"),"",'Regular 2'!$H252)</f>
        <v/>
      </c>
    </row>
    <row r="249" spans="1:8" x14ac:dyDescent="0.2">
      <c r="A249" s="61" t="str">
        <f>IF(OR('Regular 2'!$I253="",'Regular 2'!$I253="Not Approved"),"",Cover!$C$5)</f>
        <v/>
      </c>
      <c r="B249" s="61" t="str">
        <f>IF(OR('Regular 2'!$I253="",'Regular 2'!$I253="Not Approved"),"","Regular")</f>
        <v/>
      </c>
      <c r="C249" s="53" t="str">
        <f>IF(OR('Regular 2'!$I253="",'Regular 2'!$I253="Not Approved"),"",'Regular 2'!$B253)</f>
        <v/>
      </c>
      <c r="D249" s="53" t="str">
        <f>IF(OR('Regular 2'!$I253="",'Regular 2'!$I253="Not Approved"),"",'Regular 2'!$C253)</f>
        <v/>
      </c>
      <c r="E249" s="55" t="str">
        <f>IF(OR('Regular 2'!$I253="",'Regular 2'!$I253="Not Approved"),"",'Regular 2'!$I253)</f>
        <v/>
      </c>
      <c r="F249" s="55" t="str">
        <f>IF(OR('Regular 2'!$I253="",'Regular 2'!$I253="Not Approved"),"",'Regular 2'!$L253)</f>
        <v/>
      </c>
      <c r="G249" s="55" t="str">
        <f>IF(OR('Regular 2'!$I253="",'Regular 2'!$I253="Not Approved"),"",'Regular 2'!$G253)</f>
        <v/>
      </c>
      <c r="H249" s="56" t="str">
        <f>IF(OR('Regular 2'!$I253="",'Regular 2'!$I253="Not Approved"),"",'Regular 2'!$H253)</f>
        <v/>
      </c>
    </row>
    <row r="250" spans="1:8" x14ac:dyDescent="0.2">
      <c r="A250" s="61" t="str">
        <f>IF(OR('Regular 2'!$I254="",'Regular 2'!$I254="Not Approved"),"",Cover!$C$5)</f>
        <v/>
      </c>
      <c r="B250" s="61" t="str">
        <f>IF(OR('Regular 2'!$I254="",'Regular 2'!$I254="Not Approved"),"","Regular")</f>
        <v/>
      </c>
      <c r="C250" s="53" t="str">
        <f>IF(OR('Regular 2'!$I254="",'Regular 2'!$I254="Not Approved"),"",'Regular 2'!$B254)</f>
        <v/>
      </c>
      <c r="D250" s="53" t="str">
        <f>IF(OR('Regular 2'!$I254="",'Regular 2'!$I254="Not Approved"),"",'Regular 2'!$C254)</f>
        <v/>
      </c>
      <c r="E250" s="55" t="str">
        <f>IF(OR('Regular 2'!$I254="",'Regular 2'!$I254="Not Approved"),"",'Regular 2'!$I254)</f>
        <v/>
      </c>
      <c r="F250" s="55" t="str">
        <f>IF(OR('Regular 2'!$I254="",'Regular 2'!$I254="Not Approved"),"",'Regular 2'!$L254)</f>
        <v/>
      </c>
      <c r="G250" s="55" t="str">
        <f>IF(OR('Regular 2'!$I254="",'Regular 2'!$I254="Not Approved"),"",'Regular 2'!$G254)</f>
        <v/>
      </c>
      <c r="H250" s="56" t="str">
        <f>IF(OR('Regular 2'!$I254="",'Regular 2'!$I254="Not Approved"),"",'Regular 2'!$H254)</f>
        <v/>
      </c>
    </row>
    <row r="251" spans="1:8" x14ac:dyDescent="0.2">
      <c r="A251" s="61" t="str">
        <f>IF(OR('Regular 2'!$I255="",'Regular 2'!$I255="Not Approved"),"",Cover!$C$5)</f>
        <v/>
      </c>
      <c r="B251" s="61" t="str">
        <f>IF(OR('Regular 2'!$I255="",'Regular 2'!$I255="Not Approved"),"","Regular")</f>
        <v/>
      </c>
      <c r="C251" s="53" t="str">
        <f>IF(OR('Regular 2'!$I255="",'Regular 2'!$I255="Not Approved"),"",'Regular 2'!$B255)</f>
        <v/>
      </c>
      <c r="D251" s="53" t="str">
        <f>IF(OR('Regular 2'!$I255="",'Regular 2'!$I255="Not Approved"),"",'Regular 2'!$C255)</f>
        <v/>
      </c>
      <c r="E251" s="55" t="str">
        <f>IF(OR('Regular 2'!$I255="",'Regular 2'!$I255="Not Approved"),"",'Regular 2'!$I255)</f>
        <v/>
      </c>
      <c r="F251" s="55" t="str">
        <f>IF(OR('Regular 2'!$I255="",'Regular 2'!$I255="Not Approved"),"",'Regular 2'!$L255)</f>
        <v/>
      </c>
      <c r="G251" s="55" t="str">
        <f>IF(OR('Regular 2'!$I255="",'Regular 2'!$I255="Not Approved"),"",'Regular 2'!$G255)</f>
        <v/>
      </c>
      <c r="H251" s="56" t="str">
        <f>IF(OR('Regular 2'!$I255="",'Regular 2'!$I255="Not Approved"),"",'Regular 2'!$H255)</f>
        <v/>
      </c>
    </row>
  </sheetData>
  <sheetProtection algorithmName="SHA-512" hashValue="BPPWRJLtzXpE7cKRQxxuuSvD02blNx6TNr8QkDclHfcPJUpK7NlFVP8NH1sXfQ5Z8OSaBknKwhPbwc4qUiWjTg==" saltValue="4Jc2ksKXRiI27rqPSgVUUQ==" spinCount="100000" sheet="1" objects="1" scenarios="1"/>
  <autoFilter ref="A1:H121" xr:uid="{00000000-0009-0000-0000-000006000000}"/>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Instructions</vt:lpstr>
      <vt:lpstr>Cover</vt:lpstr>
      <vt:lpstr>Funding Graph</vt:lpstr>
      <vt:lpstr>Early Budget</vt:lpstr>
      <vt:lpstr>Regular 1</vt:lpstr>
      <vt:lpstr>Regular 2</vt:lpstr>
      <vt:lpstr>Comments</vt:lpstr>
      <vt:lpstr>Funding Categories</vt:lpstr>
      <vt:lpstr>Dropdown</vt:lpstr>
      <vt:lpstr>Database</vt:lpstr>
      <vt:lpstr>FCS Detail (Club Sports Only)</vt:lpstr>
      <vt:lpstr>Summary for Importing EARLY</vt:lpstr>
      <vt:lpstr>Summary for Importing Reg1</vt:lpstr>
      <vt:lpstr>Summary for Importing Reg2</vt:lpstr>
      <vt:lpstr>Budgets</vt:lpstr>
      <vt:lpstr>Cover!Print_Area</vt:lpstr>
      <vt:lpstr>'Early Budget'!Print_Area</vt:lpstr>
      <vt:lpstr>'Regular 1'!Print_Area</vt:lpstr>
      <vt:lpstr>'Regular 2'!Print_Area</vt:lpstr>
      <vt:lpstr>TShirtsMaxAmount</vt:lpstr>
      <vt:lpstr>TShirtsMaxQuant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Agarwal, Parth</cp:lastModifiedBy>
  <cp:lastPrinted>2020-08-04T01:50:22Z</cp:lastPrinted>
  <dcterms:created xsi:type="dcterms:W3CDTF">2017-07-13T15:13:08Z</dcterms:created>
  <dcterms:modified xsi:type="dcterms:W3CDTF">2025-01-25T08:29:58Z</dcterms:modified>
</cp:coreProperties>
</file>