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rsedu\Box\SAFAC\Request Form Templates\2021-2022\"/>
    </mc:Choice>
  </mc:AlternateContent>
  <xr:revisionPtr revIDLastSave="0" documentId="13_ncr:1_{1DAE44B4-D490-4177-A4EC-5233C7C2E253}" xr6:coauthVersionLast="47" xr6:coauthVersionMax="47" xr10:uidLastSave="{00000000-0000-0000-0000-000000000000}"/>
  <workbookProtection workbookAlgorithmName="SHA-512" workbookHashValue="Xzts8XjHFkfdRl23idemNG/qlXI5zI2T6P5fo/iYMYuPeoP5az5AqjQs3dpRhHfFJMo2/9YpaTp8RDCa1q1WOQ==" workbookSaltValue="WinpzRn82aESl3J/U5fZWw==" workbookSpinCount="100000" lockStructure="1"/>
  <bookViews>
    <workbookView xWindow="-108" yWindow="-108" windowWidth="23256" windowHeight="12576" tabRatio="500" firstSheet="1" activeTab="1" xr2:uid="{00000000-000D-0000-FFFF-FFFF00000000}"/>
  </bookViews>
  <sheets>
    <sheet name="Instructions" sheetId="5" r:id="rId1"/>
    <sheet name="Travel Sheet" sheetId="1" r:id="rId2"/>
    <sheet name="FCS Detail (Club Sports Only)" sheetId="6" r:id="rId3"/>
    <sheet name="Funding Categories" sheetId="3" r:id="rId4"/>
    <sheet name="Summary for Importing" sheetId="8" state="hidden" r:id="rId5"/>
    <sheet name="Database" sheetId="7" state="hidden" r:id="rId6"/>
  </sheets>
  <definedNames>
    <definedName name="Females">'Travel Sheet'!$E$20</definedName>
    <definedName name="Group">'Travel Sheet'!$C$23</definedName>
    <definedName name="In_State?">'Travel Sheet'!$C$16</definedName>
    <definedName name="Individual">'Travel Sheet'!$C$22</definedName>
    <definedName name="InState?">'Travel Sheet'!$C$16</definedName>
    <definedName name="Lodging?">'Travel Sheet'!$C$18</definedName>
    <definedName name="Males">'Travel Sheet'!$C$20</definedName>
    <definedName name="Miles">'Travel Sheet'!$C$17</definedName>
    <definedName name="_xlnm.Print_Area" localSheetId="1">'Travel Sheet'!$A$1:$AJ$41</definedName>
    <definedName name="Rental?">'Travel Sheet'!$E$22</definedName>
    <definedName name="Rental_miles">'Travel Sheet'!$E$23</definedName>
    <definedName name="RentalMiles">'Travel Sheet'!$E$23</definedName>
    <definedName name="Transport">'Travel Sheet'!$E$21</definedName>
    <definedName name="Transportation">'Travel Sheet'!$E$21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1" l="1"/>
  <c r="B21" i="3"/>
  <c r="C29" i="1"/>
  <c r="E29" i="1" s="1"/>
  <c r="D5" i="8" s="1"/>
  <c r="C28" i="1"/>
  <c r="E28" i="1" s="1"/>
  <c r="C30" i="1"/>
  <c r="D30" i="1" s="1"/>
  <c r="B10" i="6" s="1"/>
  <c r="B27" i="1"/>
  <c r="A7" i="6" s="1"/>
  <c r="B28" i="1"/>
  <c r="B29" i="1"/>
  <c r="B30" i="1"/>
  <c r="D18" i="1"/>
  <c r="A3" i="8"/>
  <c r="C3" i="8"/>
  <c r="A4" i="8"/>
  <c r="C4" i="8"/>
  <c r="A5" i="8"/>
  <c r="C5" i="8"/>
  <c r="A6" i="8"/>
  <c r="C6" i="8"/>
  <c r="C35" i="1"/>
  <c r="D23" i="1"/>
  <c r="D22" i="1"/>
  <c r="C5" i="1"/>
  <c r="A8" i="6"/>
  <c r="A10" i="6"/>
  <c r="A9" i="6"/>
  <c r="A2" i="8"/>
  <c r="C2" i="8"/>
  <c r="A1" i="6"/>
  <c r="B22" i="1"/>
  <c r="B23" i="1"/>
  <c r="D3" i="3" l="1"/>
  <c r="H2" i="8" s="1"/>
  <c r="D2" i="8" s="1"/>
  <c r="D7" i="3"/>
  <c r="H6" i="8" s="1"/>
  <c r="G6" i="8" s="1"/>
  <c r="D6" i="3"/>
  <c r="H5" i="8" s="1"/>
  <c r="G5" i="8" s="1"/>
  <c r="D5" i="3"/>
  <c r="H4" i="8" s="1"/>
  <c r="D4" i="8" s="1"/>
  <c r="E30" i="1"/>
  <c r="D6" i="8" s="1"/>
  <c r="D27" i="1"/>
  <c r="E27" i="1" s="1"/>
  <c r="D28" i="1"/>
  <c r="B8" i="6" s="1"/>
  <c r="C32" i="1"/>
  <c r="D29" i="1"/>
  <c r="B9" i="6" s="1"/>
  <c r="D32" i="1" l="1"/>
  <c r="D3" i="8"/>
  <c r="G2" i="8"/>
  <c r="G4" i="8"/>
  <c r="B7" i="6"/>
  <c r="D4" i="3"/>
  <c r="H3" i="8" s="1"/>
  <c r="G3" i="8" s="1"/>
</calcChain>
</file>

<file path=xl/sharedStrings.xml><?xml version="1.0" encoding="utf-8"?>
<sst xmlns="http://schemas.openxmlformats.org/spreadsheetml/2006/main" count="796" uniqueCount="719">
  <si>
    <t>Organization Name</t>
  </si>
  <si>
    <t>Phone Number</t>
  </si>
  <si>
    <t>Email Address</t>
  </si>
  <si>
    <t>Date</t>
  </si>
  <si>
    <t>Item Detail</t>
  </si>
  <si>
    <t>Category</t>
  </si>
  <si>
    <t>Organization President</t>
  </si>
  <si>
    <t>Organization Treasurer</t>
  </si>
  <si>
    <t>Organization Advisor</t>
  </si>
  <si>
    <t>Funding Categories</t>
  </si>
  <si>
    <t>Unit</t>
  </si>
  <si>
    <t>Cap</t>
  </si>
  <si>
    <t>Approved</t>
  </si>
  <si>
    <t>Cap Type</t>
  </si>
  <si>
    <t xml:space="preserve">Committee Comments: </t>
  </si>
  <si>
    <t>Workday Program ID Number</t>
  </si>
  <si>
    <t>FCS Committee Member</t>
  </si>
  <si>
    <t>FCS Advisor</t>
  </si>
  <si>
    <t>Request for FCS Consideration</t>
  </si>
  <si>
    <t>FCS Approved Request</t>
  </si>
  <si>
    <t>Hotels</t>
  </si>
  <si>
    <t>Mileage</t>
  </si>
  <si>
    <t>Registration Fees</t>
  </si>
  <si>
    <t>Rental Cars</t>
  </si>
  <si>
    <t>A Week For Life</t>
  </si>
  <si>
    <t>African Students Union</t>
  </si>
  <si>
    <t>Alpha Epsilon Delta</t>
  </si>
  <si>
    <t>Alpha Eta Mu Beta</t>
  </si>
  <si>
    <t>Alpha Kappa Psi</t>
  </si>
  <si>
    <t>Alpha Mu Music Therapy Club</t>
  </si>
  <si>
    <t>Alpha Phi Omega</t>
  </si>
  <si>
    <t>Alternative Breaks</t>
  </si>
  <si>
    <t>American Assembly for Men in Nursing</t>
  </si>
  <si>
    <t>American Society of Pre-Dental Students</t>
  </si>
  <si>
    <t>Anime Club</t>
  </si>
  <si>
    <t>Anthropology Club</t>
  </si>
  <si>
    <t>Art for Kids</t>
  </si>
  <si>
    <t>Art of Healing</t>
  </si>
  <si>
    <t>Asian American Students Association</t>
  </si>
  <si>
    <t>Association of Computing Machinery</t>
  </si>
  <si>
    <t>Astronomy Club</t>
  </si>
  <si>
    <t>Badminton Club</t>
  </si>
  <si>
    <t>Bahamian Students Association</t>
  </si>
  <si>
    <t>Best Buddies</t>
  </si>
  <si>
    <t>Beta Beta Beta Biological Honor Society</t>
  </si>
  <si>
    <t>Big Brothers Big Sisters</t>
  </si>
  <si>
    <t>Biomedical Engineering Society</t>
  </si>
  <si>
    <t>Brazilian Jiu-Jitsu Club</t>
  </si>
  <si>
    <t>Brazilian Students Association</t>
  </si>
  <si>
    <t>CaneBuddy</t>
  </si>
  <si>
    <t>Caribbean Students Association</t>
  </si>
  <si>
    <t>CHABAD</t>
  </si>
  <si>
    <t>CommUnity Garden</t>
  </si>
  <si>
    <t>Debate Team</t>
  </si>
  <si>
    <t>Delta Kappa Alpha</t>
  </si>
  <si>
    <t>Delta Sigma Pi</t>
  </si>
  <si>
    <t>Distraction</t>
  </si>
  <si>
    <t>Economics Club</t>
  </si>
  <si>
    <t>Engineers Without Borders</t>
  </si>
  <si>
    <t>EQ Collective</t>
  </si>
  <si>
    <t>Equestrian Club</t>
  </si>
  <si>
    <t>Eta Sigma Phi</t>
  </si>
  <si>
    <t>Ethics Society</t>
  </si>
  <si>
    <t>Fellowship of Christian Athletes</t>
  </si>
  <si>
    <t>Filipino Student Association</t>
  </si>
  <si>
    <t>Florida Water and Environment Association</t>
  </si>
  <si>
    <t>FunDay</t>
  </si>
  <si>
    <t>Future Educators Association</t>
  </si>
  <si>
    <t>Girl Up</t>
  </si>
  <si>
    <t>Global Brigades</t>
  </si>
  <si>
    <t>Golden Key International Honour Society</t>
  </si>
  <si>
    <t>Golf Club</t>
  </si>
  <si>
    <t>Health Studies Student Association</t>
  </si>
  <si>
    <t>Hindu Students Council</t>
  </si>
  <si>
    <t>Hispanic Heritage Month Committee</t>
  </si>
  <si>
    <t>Hockey Club</t>
  </si>
  <si>
    <t>Hong Kong Student Association</t>
  </si>
  <si>
    <t>Hurricane Bhangra</t>
  </si>
  <si>
    <t>Hyperion Council</t>
  </si>
  <si>
    <t>Iota Tau Alpha Athletic Training Education Honor Society</t>
  </si>
  <si>
    <t>KAOS</t>
  </si>
  <si>
    <t>Karate Club</t>
  </si>
  <si>
    <t>Kids &amp; Culture</t>
  </si>
  <si>
    <t>Kiteboarding Club</t>
  </si>
  <si>
    <t>Marine Mammal Rescue Team</t>
  </si>
  <si>
    <t>Men's Basketball Club</t>
  </si>
  <si>
    <t>Men's Lacrosse Team</t>
  </si>
  <si>
    <t>Miami International Outreach</t>
  </si>
  <si>
    <t>Miami International Relations Association</t>
  </si>
  <si>
    <t>Miami Mindfulness</t>
  </si>
  <si>
    <t>Miami Motion</t>
  </si>
  <si>
    <t>Microbiology &amp; Immunology Club</t>
  </si>
  <si>
    <t>Minority Association of Pre-Health Students</t>
  </si>
  <si>
    <t>Minority Women in Medicine</t>
  </si>
  <si>
    <t>Model United Nations</t>
  </si>
  <si>
    <t>National Gandhi Day of Service</t>
  </si>
  <si>
    <t>National Society of Collegiate Scholars</t>
  </si>
  <si>
    <t>Nursing Student Association</t>
  </si>
  <si>
    <t>Panhellenic Association</t>
  </si>
  <si>
    <t>Phi Alpha Delta Pre-Law Fraternity</t>
  </si>
  <si>
    <t>Phi Delta Epsilon</t>
  </si>
  <si>
    <t>Phi Mu Alpha Sinfonia</t>
  </si>
  <si>
    <t>Photography Club</t>
  </si>
  <si>
    <t>Physical Therapy Students Association</t>
  </si>
  <si>
    <t>Plant Based Canes</t>
  </si>
  <si>
    <t>Pre-Veterinary Society</t>
  </si>
  <si>
    <t>Project Sunshine</t>
  </si>
  <si>
    <t>Psi Chi</t>
  </si>
  <si>
    <t>Racquetball Club</t>
  </si>
  <si>
    <t>Relay for Life</t>
  </si>
  <si>
    <t>Rho Rho Rho</t>
  </si>
  <si>
    <t>Rock Climbing Club</t>
  </si>
  <si>
    <t>Rugby Football Club</t>
  </si>
  <si>
    <t>Running Club</t>
  </si>
  <si>
    <t>Sailing Hurricanes</t>
  </si>
  <si>
    <t>Salsa Craze</t>
  </si>
  <si>
    <t>Saudi Students Association</t>
  </si>
  <si>
    <t>Scientifica Magazine</t>
  </si>
  <si>
    <t>Scuba Club</t>
  </si>
  <si>
    <t>Sigma Alpha Iota</t>
  </si>
  <si>
    <t>Sigma Gamma Epsilon</t>
  </si>
  <si>
    <t>Sigma Tau Delta</t>
  </si>
  <si>
    <t>Society of Professional Journalists</t>
  </si>
  <si>
    <t>Sociology and Criminology Club</t>
  </si>
  <si>
    <t>SPARK</t>
  </si>
  <si>
    <t>Special Olympics</t>
  </si>
  <si>
    <t>SpectrUM</t>
  </si>
  <si>
    <t>Spikeball Club</t>
  </si>
  <si>
    <t>Student Government</t>
  </si>
  <si>
    <t>Swimming and Aquatics Club</t>
  </si>
  <si>
    <t>TAMID: Israel Investment Group</t>
  </si>
  <si>
    <t>Tau Beta Sigma</t>
  </si>
  <si>
    <t>Tennis Club</t>
  </si>
  <si>
    <t>Theatre Action Group</t>
  </si>
  <si>
    <t>UConnect</t>
  </si>
  <si>
    <t>Ultimate Frisbee Club</t>
  </si>
  <si>
    <t>UMTV</t>
  </si>
  <si>
    <t>UWho?</t>
  </si>
  <si>
    <t>Video Games Club</t>
  </si>
  <si>
    <t>Voices of UM</t>
  </si>
  <si>
    <t>Wakeboard Club</t>
  </si>
  <si>
    <t>Water Polo Club</t>
  </si>
  <si>
    <t>Women in Architecture</t>
  </si>
  <si>
    <t>Women in Business</t>
  </si>
  <si>
    <t>Women's Rugby Club</t>
  </si>
  <si>
    <t>Women's Sailing Team</t>
  </si>
  <si>
    <t>Women's Soccer Club</t>
  </si>
  <si>
    <t>Women's Ultimate Frisbee</t>
  </si>
  <si>
    <t>Women's Volleyball Club</t>
  </si>
  <si>
    <t>Wrestling Club</t>
  </si>
  <si>
    <t>Written in My Soul</t>
  </si>
  <si>
    <t>Yellow Rose Society</t>
  </si>
  <si>
    <t>PG008944</t>
  </si>
  <si>
    <t>PG008938</t>
  </si>
  <si>
    <t>PG008980</t>
  </si>
  <si>
    <t>PG007593</t>
  </si>
  <si>
    <t>PG007179</t>
  </si>
  <si>
    <t>PG008094</t>
  </si>
  <si>
    <t>PG007173</t>
  </si>
  <si>
    <t>PG007180</t>
  </si>
  <si>
    <t>PG007538</t>
  </si>
  <si>
    <t>PG008571</t>
  </si>
  <si>
    <t>PG007405</t>
  </si>
  <si>
    <t>PG008298</t>
  </si>
  <si>
    <t>PG008538</t>
  </si>
  <si>
    <t>PG007713</t>
  </si>
  <si>
    <t>PG008889</t>
  </si>
  <si>
    <t>PG007918</t>
  </si>
  <si>
    <t>PG007256</t>
  </si>
  <si>
    <t>PG008939</t>
  </si>
  <si>
    <t>PG008940</t>
  </si>
  <si>
    <t>PG007285</t>
  </si>
  <si>
    <t>PG008890</t>
  </si>
  <si>
    <t>PG007514</t>
  </si>
  <si>
    <t>PG008509</t>
  </si>
  <si>
    <t>PG007536</t>
  </si>
  <si>
    <t>PG007634</t>
  </si>
  <si>
    <t>PG008287</t>
  </si>
  <si>
    <t>PG007248</t>
  </si>
  <si>
    <t>PG008746</t>
  </si>
  <si>
    <t>PG009015</t>
  </si>
  <si>
    <t>PG008964</t>
  </si>
  <si>
    <t>PG008838</t>
  </si>
  <si>
    <t>PG007322</t>
  </si>
  <si>
    <t>PG007319</t>
  </si>
  <si>
    <t>PG007486</t>
  </si>
  <si>
    <t>PG008924</t>
  </si>
  <si>
    <t>PG007225</t>
  </si>
  <si>
    <t>PG007413</t>
  </si>
  <si>
    <t>PG008941</t>
  </si>
  <si>
    <t>PG008978</t>
  </si>
  <si>
    <t>PG007936</t>
  </si>
  <si>
    <t>PG007616</t>
  </si>
  <si>
    <t>PG007411</t>
  </si>
  <si>
    <t>PG008304</t>
  </si>
  <si>
    <t>PG007351</t>
  </si>
  <si>
    <t>PG008361</t>
  </si>
  <si>
    <t>PG007935</t>
  </si>
  <si>
    <t>PG007556</t>
  </si>
  <si>
    <t>PG007274</t>
  </si>
  <si>
    <t>PG008981</t>
  </si>
  <si>
    <t>PG007153</t>
  </si>
  <si>
    <t>PG007543</t>
  </si>
  <si>
    <t>PG007424</t>
  </si>
  <si>
    <t>PG007901</t>
  </si>
  <si>
    <t>PG007555</t>
  </si>
  <si>
    <t>PG007818</t>
  </si>
  <si>
    <t>PG007330</t>
  </si>
  <si>
    <t>PG007401</t>
  </si>
  <si>
    <t>PG008884</t>
  </si>
  <si>
    <t>PG011424</t>
  </si>
  <si>
    <t>PG007788</t>
  </si>
  <si>
    <t>PG009005</t>
  </si>
  <si>
    <t>PG008455</t>
  </si>
  <si>
    <t>PG008128</t>
  </si>
  <si>
    <t>PG007642</t>
  </si>
  <si>
    <t>PG007181</t>
  </si>
  <si>
    <t>PG007786</t>
  </si>
  <si>
    <t>PG008331</t>
  </si>
  <si>
    <t>PG008925</t>
  </si>
  <si>
    <t>PG007638</t>
  </si>
  <si>
    <t>PG008816</t>
  </si>
  <si>
    <t>PG007318</t>
  </si>
  <si>
    <t>PG007421</t>
  </si>
  <si>
    <t>PG009011</t>
  </si>
  <si>
    <t>PG008597</t>
  </si>
  <si>
    <t>PG007182</t>
  </si>
  <si>
    <t>PG007655</t>
  </si>
  <si>
    <t>PG008902</t>
  </si>
  <si>
    <t>PG007640</t>
  </si>
  <si>
    <t>PG007403</t>
  </si>
  <si>
    <t>PG008292</t>
  </si>
  <si>
    <t>PG008364</t>
  </si>
  <si>
    <t>PG007345</t>
  </si>
  <si>
    <t>PG007316</t>
  </si>
  <si>
    <t>PG008900</t>
  </si>
  <si>
    <t>PG008917</t>
  </si>
  <si>
    <t>PG007428</t>
  </si>
  <si>
    <t>PG008365</t>
  </si>
  <si>
    <t>PG007859</t>
  </si>
  <si>
    <t>PG008377</t>
  </si>
  <si>
    <t>PG007154</t>
  </si>
  <si>
    <t>PG007236</t>
  </si>
  <si>
    <t>PG011371</t>
  </si>
  <si>
    <t>PG008380</t>
  </si>
  <si>
    <t>PG007895</t>
  </si>
  <si>
    <t>PG007507</t>
  </si>
  <si>
    <t>PG007554</t>
  </si>
  <si>
    <t>PG011367</t>
  </si>
  <si>
    <t>PG008333</t>
  </si>
  <si>
    <t>PG007313</t>
  </si>
  <si>
    <t>PG008841</t>
  </si>
  <si>
    <t>PG007149</t>
  </si>
  <si>
    <t>PG007183</t>
  </si>
  <si>
    <t>PG009025</t>
  </si>
  <si>
    <t>PG007618</t>
  </si>
  <si>
    <t>PG008965</t>
  </si>
  <si>
    <t>PG007315</t>
  </si>
  <si>
    <t>PG007419</t>
  </si>
  <si>
    <t>PG007829</t>
  </si>
  <si>
    <t>PG007293</t>
  </si>
  <si>
    <t>PG008366</t>
  </si>
  <si>
    <t>PG008740</t>
  </si>
  <si>
    <t>PG007150</t>
  </si>
  <si>
    <t>PG007861</t>
  </si>
  <si>
    <t>PG008293</t>
  </si>
  <si>
    <t>PG007489</t>
  </si>
  <si>
    <t>PG007314</t>
  </si>
  <si>
    <t>PG007396</t>
  </si>
  <si>
    <t>PG011527</t>
  </si>
  <si>
    <t>PG008329</t>
  </si>
  <si>
    <t>PG007594</t>
  </si>
  <si>
    <t>PG007511</t>
  </si>
  <si>
    <t>PG007151</t>
  </si>
  <si>
    <t>PG007407</t>
  </si>
  <si>
    <t>PG007513</t>
  </si>
  <si>
    <t>PG007443</t>
  </si>
  <si>
    <t>PG008748</t>
  </si>
  <si>
    <t>PG007774</t>
  </si>
  <si>
    <t>PG007224</t>
  </si>
  <si>
    <t>PG007152</t>
  </si>
  <si>
    <t>PG007348</t>
  </si>
  <si>
    <t>PG007866</t>
  </si>
  <si>
    <t>PG007546</t>
  </si>
  <si>
    <t>PG008296</t>
  </si>
  <si>
    <t>PG011479</t>
  </si>
  <si>
    <t>PG008918</t>
  </si>
  <si>
    <t>PG007326</t>
  </si>
  <si>
    <t>PG007525</t>
  </si>
  <si>
    <t>PG007432</t>
  </si>
  <si>
    <t>PG007416</t>
  </si>
  <si>
    <t>PG009023</t>
  </si>
  <si>
    <t>PG008842</t>
  </si>
  <si>
    <t>PG007775</t>
  </si>
  <si>
    <t>PG007833</t>
  </si>
  <si>
    <t>PG007697</t>
  </si>
  <si>
    <t>PG007341</t>
  </si>
  <si>
    <t>PG007637</t>
  </si>
  <si>
    <t>PG011549</t>
  </si>
  <si>
    <t>PG007430</t>
  </si>
  <si>
    <t>PG007325</t>
  </si>
  <si>
    <t>PG007278</t>
  </si>
  <si>
    <t>PG008967</t>
  </si>
  <si>
    <t>PG008295</t>
  </si>
  <si>
    <t>PG007705</t>
  </si>
  <si>
    <t>PG007526</t>
  </si>
  <si>
    <t>PG007245</t>
  </si>
  <si>
    <t>PG007312</t>
  </si>
  <si>
    <t>PG007743</t>
  </si>
  <si>
    <t>PG007309</t>
  </si>
  <si>
    <t>PG007406</t>
  </si>
  <si>
    <t>PG007854</t>
  </si>
  <si>
    <t>PG008469</t>
  </si>
  <si>
    <t>PG007307</t>
  </si>
  <si>
    <t>PG011523</t>
  </si>
  <si>
    <t>PG007160</t>
  </si>
  <si>
    <t>PG008548</t>
  </si>
  <si>
    <t>PG008327</t>
  </si>
  <si>
    <t>PG007435</t>
  </si>
  <si>
    <t>PG007185</t>
  </si>
  <si>
    <t>PG007262</t>
  </si>
  <si>
    <t>PG008968</t>
  </si>
  <si>
    <t>PG008456</t>
  </si>
  <si>
    <t>PG008663</t>
  </si>
  <si>
    <t>PG007342</t>
  </si>
  <si>
    <t>PG007404</t>
  </si>
  <si>
    <t>PG008640</t>
  </si>
  <si>
    <t>PG009020</t>
  </si>
  <si>
    <t>PG008674</t>
  </si>
  <si>
    <t>PG011375</t>
  </si>
  <si>
    <t>PG008966</t>
  </si>
  <si>
    <t>PG007282</t>
  </si>
  <si>
    <t>PG007423</t>
  </si>
  <si>
    <t>PG007420</t>
  </si>
  <si>
    <t>PG007311</t>
  </si>
  <si>
    <t>PG007304</t>
  </si>
  <si>
    <t>PG011490</t>
  </si>
  <si>
    <t>PG007916</t>
  </si>
  <si>
    <t>PG008360</t>
  </si>
  <si>
    <t>PG008328</t>
  </si>
  <si>
    <t>PG007310</t>
  </si>
  <si>
    <t>PG008599</t>
  </si>
  <si>
    <t>PG007398</t>
  </si>
  <si>
    <t>PG007340</t>
  </si>
  <si>
    <t>PG008609</t>
  </si>
  <si>
    <t>PG007344</t>
  </si>
  <si>
    <t>PG008549</t>
  </si>
  <si>
    <t>PG008326</t>
  </si>
  <si>
    <t>PG007308</t>
  </si>
  <si>
    <t>PG007790</t>
  </si>
  <si>
    <t>PG007487</t>
  </si>
  <si>
    <t>PG007592</t>
  </si>
  <si>
    <t>PG011380</t>
  </si>
  <si>
    <t>PG008527</t>
  </si>
  <si>
    <t>PG007251</t>
  </si>
  <si>
    <t>PG008608</t>
  </si>
  <si>
    <t>PG007574</t>
  </si>
  <si>
    <t>PG007565</t>
  </si>
  <si>
    <t>PG008362</t>
  </si>
  <si>
    <t>PG008285</t>
  </si>
  <si>
    <t>PG007934</t>
  </si>
  <si>
    <t>PG008069</t>
  </si>
  <si>
    <t>PG008471</t>
  </si>
  <si>
    <t>PG007163</t>
  </si>
  <si>
    <t>PG007412</t>
  </si>
  <si>
    <t>PG007714</t>
  </si>
  <si>
    <t>PG011525</t>
  </si>
  <si>
    <t>PG008297</t>
  </si>
  <si>
    <t>PG011551</t>
  </si>
  <si>
    <t>PG007558</t>
  </si>
  <si>
    <t>PG007820</t>
  </si>
  <si>
    <t>PG007305</t>
  </si>
  <si>
    <t>PG007716</t>
  </si>
  <si>
    <t>PG007306</t>
  </si>
  <si>
    <t>PG008063</t>
  </si>
  <si>
    <t>PG011517</t>
  </si>
  <si>
    <t>PG008919</t>
  </si>
  <si>
    <t>PG007352</t>
  </si>
  <si>
    <t>Organization</t>
  </si>
  <si>
    <t>Program ID Database</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</si>
  <si>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</si>
  <si>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</si>
  <si>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</si>
  <si>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</si>
  <si>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</si>
  <si>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</si>
  <si>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</si>
  <si>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</si>
  <si>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</si>
  <si>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</si>
  <si>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</si>
  <si>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Approved Units</t>
  </si>
  <si>
    <t>Name</t>
  </si>
  <si>
    <t>Purpose of Travel</t>
  </si>
  <si>
    <t>Registration Fee?</t>
  </si>
  <si>
    <t>Type of Travel</t>
  </si>
  <si>
    <t>American Institute of Aeronautics and Astronautics</t>
  </si>
  <si>
    <t>American Marketing Association</t>
  </si>
  <si>
    <t>American Medical Student Association</t>
  </si>
  <si>
    <t>American Sign Language Club</t>
  </si>
  <si>
    <t>American Society of Civil Engineers</t>
  </si>
  <si>
    <t>American Society of Mechanical Engineers</t>
  </si>
  <si>
    <t>Association of Greek Letter Organizations</t>
  </si>
  <si>
    <t>Black Awareness Month</t>
  </si>
  <si>
    <t>Chemistry Club</t>
  </si>
  <si>
    <t>PG011770</t>
  </si>
  <si>
    <t>Chi Epsilon - National Civil Engineering Honor Society</t>
  </si>
  <si>
    <t>Chinese Student and Scholar Association</t>
  </si>
  <si>
    <t>Cinematic Arts Commission</t>
  </si>
  <si>
    <t>Climate Reality Project</t>
  </si>
  <si>
    <t>Council of International Students and Organizations</t>
  </si>
  <si>
    <t>Data Analytics Students Association</t>
  </si>
  <si>
    <t>Federacion de Estudiantes Cubanos</t>
  </si>
  <si>
    <t>Federation of Club Sports</t>
  </si>
  <si>
    <t>PG011535</t>
  </si>
  <si>
    <t>Girls Inspiring Rising Ladies in STEM</t>
  </si>
  <si>
    <t>Habitat for Humanity UM Campus Chapter</t>
  </si>
  <si>
    <t>Healthy U, Healthy Me</t>
  </si>
  <si>
    <t>PG011654</t>
  </si>
  <si>
    <t>Homecoming Executive Committee</t>
  </si>
  <si>
    <t>HOSA: Future Health Professionals</t>
  </si>
  <si>
    <t>PG011698</t>
  </si>
  <si>
    <t>Hurricane Athletic Training Students</t>
  </si>
  <si>
    <t>Hurricane Productions</t>
  </si>
  <si>
    <t>Indian Students Association</t>
  </si>
  <si>
    <t>Institute of Electrical and Electronics Engineers</t>
  </si>
  <si>
    <t>Interfraternity Council</t>
  </si>
  <si>
    <t>Love of Chinese Korean and Eastern Dances Dance Team</t>
  </si>
  <si>
    <t>Mangrove Journal</t>
  </si>
  <si>
    <t>Medicine, Education, and Development for Low Income Families Everywhere</t>
  </si>
  <si>
    <t>Men's Soccer Club at the University of Miami</t>
  </si>
  <si>
    <t>Men's Volleyball Team</t>
  </si>
  <si>
    <t>PG011687</t>
  </si>
  <si>
    <t>PG011664</t>
  </si>
  <si>
    <t>Mortar Board National Honor Society</t>
  </si>
  <si>
    <t>Multicultural Nursing Student Association</t>
  </si>
  <si>
    <t>Music Industry Association</t>
  </si>
  <si>
    <t>Muslim Students of the University of Miami</t>
  </si>
  <si>
    <t>National Association of Black Accountants</t>
  </si>
  <si>
    <t>National Pan-Hellenic Council, Inc</t>
  </si>
  <si>
    <t>National Society of Black Engineers</t>
  </si>
  <si>
    <t>Omicron Delta Kappa</t>
  </si>
  <si>
    <t>Partners in Health Engage Miami</t>
  </si>
  <si>
    <t>Pi Tau Sigma</t>
  </si>
  <si>
    <t>PG008786</t>
  </si>
  <si>
    <t>Planned Parenthood Generation Action at UM</t>
  </si>
  <si>
    <t>Public Relations Student Society of America</t>
  </si>
  <si>
    <t>Real Estate &amp; Finance Association</t>
  </si>
  <si>
    <t>Society of Asian Scientists and Engineers</t>
  </si>
  <si>
    <t>Society of Composers, Incorporated at the University of Miami</t>
  </si>
  <si>
    <t>Society of Hispanic Professional Engineers</t>
  </si>
  <si>
    <t>Society of Women Engineers</t>
  </si>
  <si>
    <t>Student Athlete Advisory Committee</t>
  </si>
  <si>
    <t>Student Health Advisory Committee</t>
  </si>
  <si>
    <t>Students Together Ending Poverty</t>
  </si>
  <si>
    <t>Tau Beta Pi at the University of Miami</t>
  </si>
  <si>
    <t>TEDxUMiami</t>
  </si>
  <si>
    <t>The Agamedes Chapter of Alpha Rho Chi</t>
  </si>
  <si>
    <t>The Unity Roundtable Consortium</t>
  </si>
  <si>
    <t>UGenerations</t>
  </si>
  <si>
    <t>UM Amateur Ornithological Society</t>
  </si>
  <si>
    <t>UM Aquarium Club</t>
  </si>
  <si>
    <t>UM College Republicans</t>
  </si>
  <si>
    <t>UM Mock Trial</t>
  </si>
  <si>
    <t>UM Outdoor Recreation Club</t>
  </si>
  <si>
    <t>Undergraduate Healthcare Club</t>
  </si>
  <si>
    <t>UNICEF</t>
  </si>
  <si>
    <t>PG008601</t>
  </si>
  <si>
    <t>Union Venezolana</t>
  </si>
  <si>
    <t>United Black Students</t>
  </si>
  <si>
    <t>University Christian Fellowship</t>
  </si>
  <si>
    <t>University of Miami Hillel</t>
  </si>
  <si>
    <t>University of Miami Table Tennis Club</t>
  </si>
  <si>
    <t>University of Miami Women's Lacrosse Club</t>
  </si>
  <si>
    <t>University of Miami Young and College Democrats</t>
  </si>
  <si>
    <t>Upurr</t>
  </si>
  <si>
    <t>PG011663</t>
  </si>
  <si>
    <t>URecovery: A Collegiate Recovery Community</t>
  </si>
  <si>
    <t>US Green Building Council Students</t>
  </si>
  <si>
    <t>USPORT (Undergraduate Sport Professionals' Organization for Research &amp; Training)</t>
  </si>
  <si>
    <t>Veteran Students Organization</t>
  </si>
  <si>
    <t>Weightlifting Team</t>
  </si>
  <si>
    <t>Wishmakers at the University of Miami</t>
  </si>
  <si>
    <t>WVUM-FM</t>
  </si>
  <si>
    <t>PG011076</t>
  </si>
  <si>
    <t>Final Destination (City, State)</t>
  </si>
  <si>
    <t>Number of Male Attendees</t>
  </si>
  <si>
    <t>Number of Female Attendees</t>
  </si>
  <si>
    <t>Name of Travel Request</t>
  </si>
  <si>
    <t>Date / Type</t>
  </si>
  <si>
    <t>Event / Purpose</t>
  </si>
  <si>
    <t>Item Category</t>
  </si>
  <si>
    <t>Capital?</t>
  </si>
  <si>
    <t># Approved</t>
  </si>
  <si>
    <t>Amount Approved</t>
  </si>
  <si>
    <t>Travel</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</si>
  <si>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</si>
  <si>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Click the "Travel Sheet" tab and enter the details of your travel request in the yellow boxes. Begin by entering your organization's information on lines 4-10.</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</si>
  <si>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</si>
  <si>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When you have finished detailing your travel request, save and print the Travel Sheet along with all supporting documentation and meet with your SAFAC liaison in the SAFAC office to review your budget. A full list of organization liaisons can be found on SAFAC's website, miami.edu/safac, on the "Members" page.</t>
  </si>
  <si>
    <t>After obtaining your SAFAC liaison's signature and approval, obtain all other necessary signatures and submit the physical budget to the Department of Student Activities and Student Organizations in the Shalala Student Center, Suite 206. The desk employee will schedule your organization for a SAFAC budget review session and provide further details.</t>
  </si>
  <si>
    <t>Additional FCS Request</t>
  </si>
  <si>
    <t>PG011863</t>
  </si>
  <si>
    <t>PG012009</t>
  </si>
  <si>
    <t>PG011861</t>
  </si>
  <si>
    <t>National Association of Black Journalists</t>
  </si>
  <si>
    <t>PG011824</t>
  </si>
  <si>
    <t>Pickleball Club</t>
  </si>
  <si>
    <t>PG011991</t>
  </si>
  <si>
    <t>PG011768</t>
  </si>
  <si>
    <t>PG012015</t>
  </si>
  <si>
    <t>The Miami Hurricane</t>
  </si>
  <si>
    <t>PG011862</t>
  </si>
  <si>
    <t>UJhoom</t>
  </si>
  <si>
    <t>UMaker</t>
  </si>
  <si>
    <t>Video Production</t>
  </si>
  <si>
    <t>Women's Basketball Club</t>
  </si>
  <si>
    <t>PG011683</t>
  </si>
  <si>
    <t>Engage Membership</t>
  </si>
  <si>
    <t>SAFAC will review your budget and post your approved request to your Engage page after receiving approval from the Vice President of Student Affairs. Your funds will be posted to your Workday account at this time, and you may begin spending approved SAFAC funds immediately.</t>
  </si>
  <si>
    <t>Audio Engineering Society</t>
  </si>
  <si>
    <t>PG012361</t>
  </si>
  <si>
    <t>BisCaydence</t>
  </si>
  <si>
    <t>PG012073</t>
  </si>
  <si>
    <t>Boxing Club</t>
  </si>
  <si>
    <t>Canes Club Cheerleading</t>
  </si>
  <si>
    <t>PG012920</t>
  </si>
  <si>
    <t>Club Baseball</t>
  </si>
  <si>
    <t>Elevate Runway Fashion</t>
  </si>
  <si>
    <t>PG012908</t>
  </si>
  <si>
    <t>PG012922</t>
  </si>
  <si>
    <t>PG012302</t>
  </si>
  <si>
    <t>PG012217</t>
  </si>
  <si>
    <t>PG012914</t>
  </si>
  <si>
    <t>Frost Student Chapter of the American Choral Directors Association</t>
  </si>
  <si>
    <t>PG012916</t>
  </si>
  <si>
    <t>Hairology</t>
  </si>
  <si>
    <t>PG012346</t>
  </si>
  <si>
    <t>Hillel</t>
  </si>
  <si>
    <t>J Street U Miami</t>
  </si>
  <si>
    <t>PG012434</t>
  </si>
  <si>
    <t>Lucha Latina</t>
  </si>
  <si>
    <t>PG012394</t>
  </si>
  <si>
    <t>PG012298</t>
  </si>
  <si>
    <t>Miami Multifaith Council</t>
  </si>
  <si>
    <t>National Association for Music Education</t>
  </si>
  <si>
    <t>PG012212</t>
  </si>
  <si>
    <t>Pakistani Students Association</t>
  </si>
  <si>
    <t>PG012396</t>
  </si>
  <si>
    <t>Phoenyx</t>
  </si>
  <si>
    <t>PG012127</t>
  </si>
  <si>
    <t>Quantitative Financial Engineering Association</t>
  </si>
  <si>
    <t>PG012912</t>
  </si>
  <si>
    <t>Science Olympiad</t>
  </si>
  <si>
    <t>PG012196</t>
  </si>
  <si>
    <t>PG012219</t>
  </si>
  <si>
    <t>StudentsCare</t>
  </si>
  <si>
    <t>PG012703</t>
  </si>
  <si>
    <t>PG012865</t>
  </si>
  <si>
    <t>PG012263</t>
  </si>
  <si>
    <t>Tufaan</t>
  </si>
  <si>
    <t>PG012136</t>
  </si>
  <si>
    <t>PG011826</t>
  </si>
  <si>
    <t>PG012300</t>
  </si>
  <si>
    <t>PG012281</t>
  </si>
  <si>
    <t>PG012966</t>
  </si>
  <si>
    <t>Women's Club Lacrosse</t>
  </si>
  <si>
    <t>Ticketed Transportation</t>
  </si>
  <si>
    <t>The signatures below certify that the organization requesting funding is
registered and in good standing with the Committee on Student Organizations.
All information and values are accurate. 
SAFAC reserves the right to hold organizations accountable or deny funding for misrepresented requests per their discretion.</t>
  </si>
  <si>
    <t>SAFAC  Travel Request Form</t>
  </si>
  <si>
    <r>
      <t xml:space="preserve">From the File menu, select "Save As…" and rename this form to identify the name of your student organization. 
</t>
    </r>
    <r>
      <rPr>
        <b/>
        <sz val="12"/>
        <color theme="1"/>
        <rFont val="Century Gothic"/>
        <family val="1"/>
      </rPr>
      <t>Ex: "2020-2021- Travel 1 - Underwater Basket Weaving Club"</t>
    </r>
  </si>
  <si>
    <t>SAFAC Liaison</t>
  </si>
  <si>
    <t>Notice:</t>
  </si>
  <si>
    <t>SAFAC Travel Budget Request Instructions</t>
  </si>
  <si>
    <t>The due date for 2021-2022 Early Budget requests is Friday, February 26th, 2020 at 5pm. Budgets must be signed and delivered to SASO (SC 206) by this time.</t>
  </si>
  <si>
    <t>2021-2022</t>
  </si>
  <si>
    <t>Above the Bar</t>
  </si>
  <si>
    <t>PG013362</t>
  </si>
  <si>
    <t>AdGroup</t>
  </si>
  <si>
    <t>Alliance of Latin American Students</t>
  </si>
  <si>
    <t>Alpha Lambda Delta</t>
  </si>
  <si>
    <t>Check Engage Portal (About)</t>
  </si>
  <si>
    <t>American Institute of Architecture Students</t>
  </si>
  <si>
    <t>American Meteorological Society</t>
  </si>
  <si>
    <t>Amino Healthcare Consulting Club</t>
  </si>
  <si>
    <t>Amnesty International at the University of Miami</t>
  </si>
  <si>
    <t>Arab Students Union</t>
  </si>
  <si>
    <t>Arnold Air Society/Silver Wings</t>
  </si>
  <si>
    <t>PG013082</t>
  </si>
  <si>
    <t xml:space="preserve">Arts Coalition </t>
  </si>
  <si>
    <t>PG013399</t>
  </si>
  <si>
    <t>Asociacion de Estudiantes Peruanos</t>
  </si>
  <si>
    <t>PG013426</t>
  </si>
  <si>
    <t>Association of Commuter Students</t>
  </si>
  <si>
    <t xml:space="preserve">Baptist Collegiate Ministry </t>
  </si>
  <si>
    <t>PG012949</t>
  </si>
  <si>
    <t>Biochemistry Club</t>
  </si>
  <si>
    <t>PG008064</t>
  </si>
  <si>
    <t>Branch of the National Association for the Advancement of Colored People</t>
  </si>
  <si>
    <t>PG012683</t>
  </si>
  <si>
    <t>Brass Music Society</t>
  </si>
  <si>
    <t>Brothers Overcoming Negativity and Destruction</t>
  </si>
  <si>
    <t>PG007250</t>
  </si>
  <si>
    <t>Camp Kesem Miami</t>
  </si>
  <si>
    <t>Canes Crossfit</t>
  </si>
  <si>
    <t>Canes Finance Association</t>
  </si>
  <si>
    <t>PG013154</t>
  </si>
  <si>
    <t>Canes for Israel</t>
  </si>
  <si>
    <t>PG007339</t>
  </si>
  <si>
    <t>CanesChat</t>
  </si>
  <si>
    <t>PG013085</t>
  </si>
  <si>
    <t>CaneStage Theatre Company</t>
  </si>
  <si>
    <t>Catholic Campus Ministry</t>
  </si>
  <si>
    <t>College Democratic Socialists</t>
  </si>
  <si>
    <t>Committee On Student Organizations</t>
  </si>
  <si>
    <t>Community and Applied Psychological Studies Organization</t>
  </si>
  <si>
    <t>CRU</t>
  </si>
  <si>
    <t>Developer Student Club</t>
  </si>
  <si>
    <t>Emergency Medical Assistance Program</t>
  </si>
  <si>
    <t>Engineering Student Council</t>
  </si>
  <si>
    <t>Eta Kappa Nu, Epsilon Kappa</t>
  </si>
  <si>
    <t>Exercise Physiology Students Organization</t>
  </si>
  <si>
    <t>Fencing Club</t>
  </si>
  <si>
    <t>Florida Engineering Society</t>
  </si>
  <si>
    <t>Fostered and Adopted Canes Together</t>
  </si>
  <si>
    <t>PG013360</t>
  </si>
  <si>
    <t>Freediving Club</t>
  </si>
  <si>
    <t xml:space="preserve">Gamma Theta Upsilon </t>
  </si>
  <si>
    <t>PG013467</t>
  </si>
  <si>
    <t>Girls of Outreach and Diversity</t>
  </si>
  <si>
    <t>Hammond-Butler Gospel Choir</t>
  </si>
  <si>
    <t>Hope for Refugees</t>
  </si>
  <si>
    <t>Hurricanes on Ice: UM Figure Skating Club</t>
  </si>
  <si>
    <t>PG012348</t>
  </si>
  <si>
    <t>Ibis Audubon Student Conservation Chapter</t>
  </si>
  <si>
    <t>Ibis Yearbook</t>
  </si>
  <si>
    <t>IGNITE UMiami</t>
  </si>
  <si>
    <t>Inspire U Academy</t>
  </si>
  <si>
    <t>PG012924</t>
  </si>
  <si>
    <t>Institute of Industrial and Systems Engineers</t>
  </si>
  <si>
    <t xml:space="preserve">Luxury and Fashion Club </t>
  </si>
  <si>
    <t>PG011666</t>
  </si>
  <si>
    <t>March for Our Lives Miami</t>
  </si>
  <si>
    <t>Mexicanes</t>
  </si>
  <si>
    <t>Multicultural Greek Council</t>
  </si>
  <si>
    <t>National Alliance on Mental Illness</t>
  </si>
  <si>
    <t>PG012265</t>
  </si>
  <si>
    <t>National Council of Negro Women,Inc.</t>
  </si>
  <si>
    <t>PG013401</t>
  </si>
  <si>
    <t>National Organization for Women</t>
  </si>
  <si>
    <t>Nu Rho Psi National Neuroscience Honor Society</t>
  </si>
  <si>
    <t>Oleku</t>
  </si>
  <si>
    <t>Optom-Eyes Pre-Optometry Club</t>
  </si>
  <si>
    <t>PG007746</t>
  </si>
  <si>
    <t>Out in Science, Technology, Engineering, and Mathematics</t>
  </si>
  <si>
    <t>Paintball Club</t>
  </si>
  <si>
    <t>PERIOD@UMiami</t>
  </si>
  <si>
    <t>Phi Sigma Pi National Gender Inclusive Honor Fraternity</t>
  </si>
  <si>
    <t>Pi Delta Phi</t>
  </si>
  <si>
    <t>Planet Kreyol- Haitian Student Organization</t>
  </si>
  <si>
    <t>Politicanes</t>
  </si>
  <si>
    <t>PG013397</t>
  </si>
  <si>
    <t>PorColombia</t>
  </si>
  <si>
    <t>Pre-Physician Assistant Club at The University of Miami</t>
  </si>
  <si>
    <t>PG013366</t>
  </si>
  <si>
    <t>Science of Learning Mentors</t>
  </si>
  <si>
    <t>Sigma Iota Rho</t>
  </si>
  <si>
    <t>Speak What You Feel</t>
  </si>
  <si>
    <t>Student Activity Fee Allocation Committee</t>
  </si>
  <si>
    <t>PG012477</t>
  </si>
  <si>
    <t xml:space="preserve">Students for Classical Architecture </t>
  </si>
  <si>
    <t>Students for Life Miami</t>
  </si>
  <si>
    <t>PG012918</t>
  </si>
  <si>
    <t>Surfrider at the University of Miami</t>
  </si>
  <si>
    <t>SwaggeRaas</t>
  </si>
  <si>
    <t>Taekwondo Club</t>
  </si>
  <si>
    <t>TargetCanes</t>
  </si>
  <si>
    <t>Tau Sigma National Honor Society</t>
  </si>
  <si>
    <t>The Chess Club</t>
  </si>
  <si>
    <t>The Fishing Club</t>
  </si>
  <si>
    <t>PG007940</t>
  </si>
  <si>
    <t>The Volunteer LINK</t>
  </si>
  <si>
    <t>PG008893</t>
  </si>
  <si>
    <t>Triathlon Club Team</t>
  </si>
  <si>
    <t>U Iron Sports</t>
  </si>
  <si>
    <t>UBook</t>
  </si>
  <si>
    <t>UCook</t>
  </si>
  <si>
    <t>UFuerza Latino Dance Team</t>
  </si>
  <si>
    <t>UMiami Abhinaya</t>
  </si>
  <si>
    <t>United Against Inequities in Disease</t>
  </si>
  <si>
    <t>United Wesley of UM</t>
  </si>
  <si>
    <t>PG012910</t>
  </si>
  <si>
    <t>UPup</t>
  </si>
  <si>
    <t>UPurr</t>
  </si>
  <si>
    <t>uStart</t>
  </si>
  <si>
    <t>UTaal</t>
  </si>
  <si>
    <t>PG013470</t>
  </si>
  <si>
    <t>UThrift</t>
  </si>
  <si>
    <t>PG013472</t>
  </si>
  <si>
    <t>WishMakers at the University of Miami</t>
  </si>
  <si>
    <t>Young and College Democrats at the University of Miami</t>
  </si>
  <si>
    <t>Car Capacity Limit</t>
  </si>
  <si>
    <t>People</t>
  </si>
  <si>
    <t>Fixed Ranges:</t>
  </si>
  <si>
    <t>DO NOT EDIT</t>
  </si>
  <si>
    <t>Miles Funded for Car</t>
  </si>
  <si>
    <t>Miles</t>
  </si>
  <si>
    <t>PG013642</t>
  </si>
  <si>
    <t>Black Female Development Circle</t>
  </si>
  <si>
    <t>PG007917</t>
  </si>
  <si>
    <t>PG013633</t>
  </si>
  <si>
    <t>PG013956</t>
  </si>
  <si>
    <t>PG013647</t>
  </si>
  <si>
    <t>PG008703</t>
  </si>
  <si>
    <t>PG013635</t>
  </si>
  <si>
    <t>PG013645</t>
  </si>
  <si>
    <t>Version: 1.3</t>
  </si>
  <si>
    <t>Org Ranges:</t>
  </si>
  <si>
    <t>Hotel Rooms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</si>
</sst>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3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
      <b/>
      <sz val="14"/>
      <color theme="0"/>
      <name val="Century Gothic"/>
      <family val="1"/>
    </font>
    <font>
      <sz val="10"/>
      <color theme="1"/>
      <name val="Century Gothic"/>
      <family val="1"/>
    </font>
    <font>
      <b/>
      <sz val="12"/>
      <color theme="0"/>
      <name val="Century Gothic"/>
      <family val="2"/>
    </font>
  </fonts>
  <fills count="11">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FF0000"/>
        <bgColor indexed="64"/>
      </patternFill>
    </fill>
  </fills>
  <borders count="2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6" borderId="0" applyNumberFormat="0" applyBorder="0" applyAlignment="0" applyProtection="0"/>
  </cellStyleXfs>
  <cellXfs count="157">
    <xf numFmtId="0" fontId="0" fillId="0" borderId="0" xfId="0"/>
    <xf numFmtId="0" fontId="3" fillId="0" borderId="0" xfId="0" applyFont="1"/>
    <xf numFmtId="0" fontId="7" fillId="0" borderId="0" xfId="0" applyFont="1"/>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165" fontId="3" fillId="0" borderId="0" xfId="0" applyNumberFormat="1" applyFont="1" applyFill="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0" fontId="22" fillId="0" borderId="0" xfId="0" applyFont="1" applyAlignment="1">
      <alignment vertical="center"/>
    </xf>
    <xf numFmtId="165" fontId="22" fillId="0" borderId="0" xfId="0" applyNumberFormat="1" applyFont="1" applyAlignment="1">
      <alignment horizontal="center" vertical="center"/>
    </xf>
    <xf numFmtId="0" fontId="22" fillId="0" borderId="0" xfId="0" applyFont="1"/>
    <xf numFmtId="0" fontId="3" fillId="0" borderId="0" xfId="0" applyFont="1" applyAlignment="1">
      <alignment horizontal="center"/>
    </xf>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3" fillId="0" borderId="0" xfId="0" applyFont="1" applyProtection="1"/>
    <xf numFmtId="0" fontId="6" fillId="0" borderId="2" xfId="0" applyNumberFormat="1" applyFont="1" applyBorder="1" applyAlignment="1" applyProtection="1">
      <alignment vertical="center"/>
    </xf>
    <xf numFmtId="0" fontId="12" fillId="0" borderId="0" xfId="0" applyNumberFormat="1" applyFont="1" applyAlignment="1" applyProtection="1">
      <alignment horizontal="left" vertical="center" wrapText="1"/>
    </xf>
    <xf numFmtId="164" fontId="12" fillId="2" borderId="0" xfId="0" applyNumberFormat="1" applyFont="1" applyFill="1" applyAlignment="1" applyProtection="1">
      <alignment horizontal="center" vertical="center" wrapText="1"/>
    </xf>
    <xf numFmtId="164" fontId="12" fillId="2" borderId="0" xfId="6" applyNumberFormat="1" applyFont="1" applyFill="1" applyAlignment="1" applyProtection="1">
      <alignment horizontal="center" vertical="center" wrapText="1"/>
    </xf>
    <xf numFmtId="0" fontId="3" fillId="0" borderId="0" xfId="0" applyNumberFormat="1" applyFont="1" applyProtection="1"/>
    <xf numFmtId="164" fontId="14" fillId="2" borderId="0" xfId="0" applyNumberFormat="1" applyFont="1" applyFill="1" applyAlignment="1" applyProtection="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pplyProtection="1">
      <alignment horizontal="right" indent="1"/>
    </xf>
    <xf numFmtId="0" fontId="3" fillId="0" borderId="0" xfId="0" applyFont="1" applyAlignment="1">
      <alignment horizontal="center"/>
    </xf>
    <xf numFmtId="0" fontId="3" fillId="0" borderId="0" xfId="0" applyFont="1" applyAlignment="1"/>
    <xf numFmtId="0" fontId="0" fillId="0" borderId="0" xfId="0" applyAlignment="1">
      <alignment horizontal="center"/>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NumberFormat="1" applyFont="1" applyFill="1" applyBorder="1" applyAlignment="1" applyProtection="1">
      <alignment horizontal="left"/>
    </xf>
    <xf numFmtId="0" fontId="3" fillId="2"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8" fontId="3" fillId="0" borderId="5"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xf>
    <xf numFmtId="164" fontId="14"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4" fontId="12" fillId="2" borderId="3" xfId="0" applyNumberFormat="1" applyFont="1" applyFill="1" applyBorder="1" applyAlignment="1">
      <alignment horizontal="center" vertical="center"/>
    </xf>
    <xf numFmtId="0" fontId="3" fillId="2" borderId="10" xfId="0" applyNumberFormat="1" applyFont="1" applyFill="1" applyBorder="1" applyAlignment="1" applyProtection="1">
      <alignment horizontal="left"/>
    </xf>
    <xf numFmtId="164" fontId="14"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8" fontId="3" fillId="0" borderId="5" xfId="0" applyNumberFormat="1" applyFont="1" applyFill="1" applyBorder="1" applyAlignment="1" applyProtection="1">
      <alignment horizontal="center"/>
      <protection locked="0"/>
    </xf>
    <xf numFmtId="168" fontId="3" fillId="0" borderId="3" xfId="0" applyNumberFormat="1" applyFont="1" applyFill="1" applyBorder="1" applyAlignment="1" applyProtection="1">
      <alignment horizontal="center"/>
      <protection locked="0"/>
    </xf>
    <xf numFmtId="164" fontId="12" fillId="2" borderId="5" xfId="0" applyNumberFormat="1" applyFont="1" applyFill="1" applyBorder="1" applyAlignment="1">
      <alignment horizontal="center" vertical="center"/>
    </xf>
    <xf numFmtId="164" fontId="12" fillId="2" borderId="7" xfId="0" applyNumberFormat="1" applyFont="1" applyFill="1" applyBorder="1" applyAlignment="1">
      <alignment horizontal="center"/>
    </xf>
    <xf numFmtId="164" fontId="12" fillId="2" borderId="12" xfId="0" applyNumberFormat="1" applyFont="1" applyFill="1" applyBorder="1" applyAlignment="1">
      <alignment horizontal="center"/>
    </xf>
    <xf numFmtId="0" fontId="3" fillId="0" borderId="0" xfId="0" applyFont="1" applyBorder="1"/>
    <xf numFmtId="0" fontId="21" fillId="0" borderId="0" xfId="0" applyNumberFormat="1" applyFont="1" applyBorder="1" applyAlignment="1">
      <alignment vertical="center" wrapText="1"/>
    </xf>
    <xf numFmtId="0" fontId="3" fillId="0" borderId="0" xfId="0" applyNumberFormat="1" applyFont="1" applyFill="1" applyBorder="1" applyAlignment="1" applyProtection="1"/>
    <xf numFmtId="0" fontId="27" fillId="0" borderId="0" xfId="0" applyFont="1" applyBorder="1" applyAlignment="1">
      <alignment vertical="center"/>
    </xf>
    <xf numFmtId="0" fontId="21" fillId="0" borderId="0" xfId="0" applyNumberFormat="1" applyFont="1" applyAlignment="1">
      <alignment vertical="center" wrapText="1"/>
    </xf>
    <xf numFmtId="0" fontId="12" fillId="2" borderId="7" xfId="0" applyNumberFormat="1" applyFont="1" applyFill="1" applyBorder="1" applyAlignment="1">
      <alignment horizontal="center"/>
    </xf>
    <xf numFmtId="164" fontId="14" fillId="2" borderId="3" xfId="1" applyNumberFormat="1" applyFont="1" applyFill="1" applyBorder="1" applyAlignment="1">
      <alignment horizontal="center" vertical="center" wrapText="1"/>
    </xf>
    <xf numFmtId="0" fontId="3" fillId="0" borderId="0" xfId="0" applyFont="1" applyAlignment="1">
      <alignment horizontal="center"/>
    </xf>
    <xf numFmtId="0" fontId="13" fillId="0" borderId="0" xfId="0" applyFont="1" applyAlignment="1">
      <alignment horizontal="center"/>
    </xf>
    <xf numFmtId="0" fontId="3" fillId="0" borderId="1" xfId="0" applyFont="1" applyBorder="1" applyAlignment="1">
      <alignment vertical="center" wrapText="1"/>
    </xf>
    <xf numFmtId="0" fontId="12" fillId="2" borderId="4" xfId="0" applyNumberFormat="1" applyFont="1" applyFill="1" applyBorder="1" applyAlignment="1">
      <alignment vertical="center"/>
    </xf>
    <xf numFmtId="0" fontId="12" fillId="2" borderId="4" xfId="0" applyNumberFormat="1" applyFont="1" applyFill="1" applyBorder="1" applyAlignment="1">
      <alignment horizontal="center" vertical="center"/>
    </xf>
    <xf numFmtId="0" fontId="10" fillId="0" borderId="3" xfId="0" applyNumberFormat="1" applyFont="1" applyBorder="1" applyAlignment="1" applyProtection="1">
      <alignment horizontal="center" vertical="center"/>
      <protection locked="0"/>
    </xf>
    <xf numFmtId="167"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7"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20" fillId="0" borderId="0" xfId="0" applyFont="1" applyAlignment="1">
      <alignment vertical="top"/>
    </xf>
    <xf numFmtId="164" fontId="3" fillId="0" borderId="5" xfId="0" applyNumberFormat="1" applyFont="1" applyFill="1" applyBorder="1" applyAlignment="1" applyProtection="1">
      <alignment horizontal="center" vertical="center" wrapText="1"/>
      <protection locked="0"/>
    </xf>
    <xf numFmtId="49" fontId="25" fillId="0" borderId="0" xfId="0" applyNumberFormat="1" applyFont="1" applyBorder="1"/>
    <xf numFmtId="0" fontId="25" fillId="0" borderId="0" xfId="0" applyNumberFormat="1" applyFont="1" applyBorder="1" applyAlignment="1" applyProtection="1">
      <alignment horizontal="center"/>
    </xf>
    <xf numFmtId="49" fontId="12" fillId="2" borderId="13" xfId="0" applyNumberFormat="1" applyFont="1" applyFill="1" applyBorder="1" applyAlignment="1">
      <alignment vertical="center"/>
    </xf>
    <xf numFmtId="0" fontId="12" fillId="2" borderId="2" xfId="0" applyNumberFormat="1" applyFont="1" applyFill="1" applyBorder="1" applyAlignment="1">
      <alignment horizontal="center" vertical="center"/>
    </xf>
    <xf numFmtId="0" fontId="12" fillId="2" borderId="14" xfId="0" applyNumberFormat="1" applyFont="1" applyFill="1" applyBorder="1" applyAlignment="1">
      <alignment horizontal="center" vertical="center"/>
    </xf>
    <xf numFmtId="0" fontId="12" fillId="2" borderId="4" xfId="0" applyNumberFormat="1" applyFont="1" applyFill="1" applyBorder="1" applyAlignment="1">
      <alignment horizontal="left" vertical="center"/>
    </xf>
    <xf numFmtId="0" fontId="12" fillId="2" borderId="8" xfId="0" applyNumberFormat="1" applyFont="1" applyFill="1" applyBorder="1" applyAlignment="1">
      <alignment horizontal="left" vertical="center"/>
    </xf>
    <xf numFmtId="164" fontId="3" fillId="0" borderId="0" xfId="0" applyNumberFormat="1" applyFont="1"/>
    <xf numFmtId="49" fontId="13" fillId="0" borderId="0" xfId="0" applyNumberFormat="1" applyFont="1" applyBorder="1"/>
    <xf numFmtId="0" fontId="28" fillId="2" borderId="8" xfId="0" applyNumberFormat="1" applyFont="1" applyFill="1" applyBorder="1" applyAlignment="1" applyProtection="1">
      <alignment horizontal="left" vertical="center"/>
    </xf>
    <xf numFmtId="164" fontId="29" fillId="2" borderId="9" xfId="0" applyNumberFormat="1"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49" fontId="3" fillId="0" borderId="0" xfId="0" applyNumberFormat="1" applyFont="1" applyBorder="1"/>
    <xf numFmtId="49" fontId="11" fillId="0" borderId="0" xfId="0" applyNumberFormat="1" applyFont="1" applyBorder="1" applyAlignment="1">
      <alignment horizontal="left"/>
    </xf>
    <xf numFmtId="49" fontId="10" fillId="0" borderId="0" xfId="0" applyNumberFormat="1" applyFont="1" applyBorder="1" applyAlignment="1">
      <alignment horizontal="left"/>
    </xf>
    <xf numFmtId="0" fontId="7" fillId="0" borderId="0" xfId="0" applyFont="1" applyBorder="1"/>
    <xf numFmtId="0" fontId="3" fillId="0" borderId="0" xfId="0" applyFont="1" applyBorder="1" applyAlignment="1">
      <alignment vertical="center"/>
    </xf>
    <xf numFmtId="0" fontId="3" fillId="0" borderId="5" xfId="0" applyNumberFormat="1" applyFont="1" applyFill="1" applyBorder="1" applyAlignment="1" applyProtection="1">
      <alignment vertical="center" wrapText="1"/>
      <protection locked="0"/>
    </xf>
    <xf numFmtId="0" fontId="10" fillId="0" borderId="5" xfId="0" applyNumberFormat="1" applyFont="1" applyBorder="1" applyAlignment="1" applyProtection="1">
      <alignment vertical="center"/>
      <protection locked="0"/>
    </xf>
    <xf numFmtId="0" fontId="28" fillId="0" borderId="0" xfId="0" applyFont="1"/>
    <xf numFmtId="49" fontId="28" fillId="0" borderId="0" xfId="0" applyNumberFormat="1" applyFont="1" applyBorder="1"/>
    <xf numFmtId="0" fontId="28" fillId="0" borderId="0" xfId="0" applyFont="1" applyBorder="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0" fontId="28" fillId="0" borderId="0" xfId="0" applyFont="1" applyBorder="1" applyAlignment="1">
      <alignment horizontal="center"/>
    </xf>
    <xf numFmtId="169" fontId="3" fillId="0" borderId="5" xfId="0" applyNumberFormat="1" applyFont="1" applyFill="1" applyBorder="1" applyAlignment="1" applyProtection="1">
      <alignment horizontal="center"/>
      <protection locked="0"/>
    </xf>
    <xf numFmtId="0" fontId="13" fillId="0" borderId="1" xfId="0" applyNumberFormat="1" applyFont="1" applyBorder="1" applyAlignment="1" applyProtection="1">
      <alignment vertical="center"/>
    </xf>
    <xf numFmtId="0" fontId="3" fillId="0" borderId="0" xfId="0" applyFont="1" applyAlignment="1">
      <alignment horizontal="center"/>
    </xf>
    <xf numFmtId="164" fontId="12" fillId="0" borderId="0" xfId="0" applyNumberFormat="1" applyFont="1" applyFill="1" applyAlignment="1" applyProtection="1">
      <alignment horizontal="center" vertical="center" wrapText="1"/>
    </xf>
    <xf numFmtId="164" fontId="14" fillId="0" borderId="0" xfId="0" applyNumberFormat="1" applyFont="1" applyFill="1" applyAlignment="1" applyProtection="1">
      <alignment horizontal="right" indent="1"/>
      <protection locked="0"/>
    </xf>
    <xf numFmtId="0" fontId="3" fillId="0" borderId="0" xfId="0" applyFont="1" applyAlignment="1">
      <alignment horizontal="center"/>
    </xf>
    <xf numFmtId="0" fontId="25" fillId="0" borderId="0" xfId="0" applyFont="1" applyProtection="1">
      <protection locked="0"/>
    </xf>
    <xf numFmtId="0" fontId="1" fillId="6" borderId="0" xfId="9" applyAlignment="1">
      <alignment horizontal="center" vertical="center"/>
    </xf>
    <xf numFmtId="0" fontId="16" fillId="7" borderId="0" xfId="0" applyFont="1" applyFill="1" applyAlignment="1">
      <alignment horizontal="center" vertical="center"/>
    </xf>
    <xf numFmtId="0" fontId="16" fillId="3" borderId="0" xfId="0" applyFont="1" applyFill="1" applyAlignment="1">
      <alignment horizontal="center" vertical="center"/>
    </xf>
    <xf numFmtId="0" fontId="16" fillId="8" borderId="0" xfId="0" applyFont="1" applyFill="1" applyAlignment="1">
      <alignment horizontal="center" vertical="center"/>
    </xf>
    <xf numFmtId="0" fontId="34" fillId="9" borderId="0" xfId="0" applyFont="1" applyFill="1" applyAlignment="1">
      <alignment horizontal="center" vertical="center"/>
    </xf>
    <xf numFmtId="0" fontId="6" fillId="2" borderId="4" xfId="0" applyFont="1" applyFill="1" applyBorder="1" applyAlignment="1">
      <alignment horizontal="right"/>
    </xf>
    <xf numFmtId="0" fontId="0" fillId="0" borderId="4" xfId="0" applyBorder="1"/>
    <xf numFmtId="0" fontId="6" fillId="2" borderId="3" xfId="0" applyFont="1" applyFill="1" applyBorder="1" applyAlignment="1">
      <alignment horizontal="right"/>
    </xf>
    <xf numFmtId="0" fontId="6" fillId="0" borderId="5" xfId="0" applyFont="1" applyBorder="1" applyAlignment="1">
      <alignment horizontal="left"/>
    </xf>
    <xf numFmtId="0" fontId="0" fillId="0" borderId="8" xfId="0" applyBorder="1"/>
    <xf numFmtId="0" fontId="6" fillId="2" borderId="1" xfId="0" applyFont="1" applyFill="1" applyBorder="1" applyAlignment="1">
      <alignment horizontal="right"/>
    </xf>
    <xf numFmtId="0" fontId="6" fillId="0" borderId="9" xfId="0" applyFont="1" applyBorder="1" applyAlignment="1">
      <alignment horizontal="left"/>
    </xf>
    <xf numFmtId="2" fontId="35" fillId="0" borderId="0" xfId="0" applyNumberFormat="1" applyFont="1" applyAlignment="1">
      <alignment horizontal="right" vertical="center"/>
    </xf>
    <xf numFmtId="6" fontId="3" fillId="2" borderId="4" xfId="0" applyNumberFormat="1" applyFont="1" applyFill="1" applyBorder="1" applyAlignment="1" applyProtection="1">
      <alignment horizontal="left" vertical="top" wrapText="1"/>
    </xf>
    <xf numFmtId="0" fontId="3" fillId="0" borderId="0" xfId="0" applyFont="1" applyAlignment="1">
      <alignment horizontal="center"/>
    </xf>
    <xf numFmtId="0" fontId="3" fillId="0" borderId="16" xfId="0" applyFont="1" applyBorder="1"/>
    <xf numFmtId="0" fontId="36" fillId="10" borderId="17" xfId="0" applyFont="1" applyFill="1" applyBorder="1" applyAlignment="1">
      <alignment horizontal="center"/>
    </xf>
    <xf numFmtId="165" fontId="3" fillId="0" borderId="18" xfId="0" applyNumberFormat="1" applyFont="1" applyBorder="1" applyAlignment="1">
      <alignment horizontal="center"/>
    </xf>
    <xf numFmtId="0" fontId="3" fillId="0" borderId="19" xfId="0" applyFont="1" applyBorder="1"/>
    <xf numFmtId="0" fontId="3" fillId="0" borderId="0" xfId="0" applyFont="1" applyBorder="1" applyAlignment="1">
      <alignment horizontal="center"/>
    </xf>
    <xf numFmtId="1" fontId="3" fillId="0" borderId="20" xfId="0" applyNumberFormat="1" applyFont="1" applyBorder="1" applyAlignment="1">
      <alignment horizontal="center"/>
    </xf>
    <xf numFmtId="165" fontId="3" fillId="0" borderId="20" xfId="0" applyNumberFormat="1" applyFont="1" applyBorder="1" applyAlignment="1">
      <alignment horizontal="center"/>
    </xf>
    <xf numFmtId="0" fontId="3" fillId="0" borderId="21" xfId="0" applyFont="1" applyBorder="1"/>
    <xf numFmtId="0" fontId="3" fillId="0" borderId="22" xfId="0" applyFont="1" applyBorder="1" applyAlignment="1">
      <alignment horizontal="center"/>
    </xf>
    <xf numFmtId="165" fontId="3" fillId="0" borderId="23" xfId="0" applyNumberFormat="1" applyFont="1" applyBorder="1" applyAlignment="1">
      <alignment horizontal="center"/>
    </xf>
    <xf numFmtId="1" fontId="3" fillId="0" borderId="5" xfId="0" applyNumberFormat="1" applyFont="1" applyFill="1" applyBorder="1" applyAlignment="1" applyProtection="1">
      <alignment horizontal="center"/>
      <protection locked="0"/>
    </xf>
    <xf numFmtId="0" fontId="3" fillId="0" borderId="0" xfId="0" applyFont="1" applyAlignment="1">
      <alignment horizontal="center"/>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horizontal="center" vertical="center" wrapText="1"/>
    </xf>
    <xf numFmtId="0" fontId="19" fillId="0" borderId="0" xfId="0" applyFont="1" applyAlignment="1">
      <alignment wrapText="1"/>
    </xf>
    <xf numFmtId="6" fontId="3" fillId="2" borderId="4" xfId="0" applyNumberFormat="1" applyFont="1" applyFill="1" applyBorder="1" applyAlignment="1" applyProtection="1">
      <alignment horizontal="left" vertical="top" wrapText="1"/>
    </xf>
    <xf numFmtId="6" fontId="3" fillId="2" borderId="3" xfId="0" applyNumberFormat="1" applyFont="1" applyFill="1" applyBorder="1" applyAlignment="1" applyProtection="1">
      <alignment horizontal="left" vertical="top" wrapText="1"/>
    </xf>
    <xf numFmtId="6" fontId="3" fillId="2" borderId="5" xfId="0" applyNumberFormat="1" applyFont="1" applyFill="1" applyBorder="1" applyAlignment="1" applyProtection="1">
      <alignment horizontal="left" vertical="top" wrapText="1"/>
    </xf>
    <xf numFmtId="0" fontId="3" fillId="0" borderId="0" xfId="0" applyFont="1" applyAlignment="1">
      <alignment horizontal="center"/>
    </xf>
    <xf numFmtId="49" fontId="9" fillId="0" borderId="3"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6" fontId="3" fillId="2" borderId="3" xfId="0" applyNumberFormat="1" applyFont="1" applyFill="1" applyBorder="1" applyAlignment="1" applyProtection="1">
      <alignment horizontal="center" vertical="top" wrapText="1"/>
    </xf>
    <xf numFmtId="6" fontId="3" fillId="2" borderId="5" xfId="0" applyNumberFormat="1" applyFont="1" applyFill="1" applyBorder="1" applyAlignment="1" applyProtection="1">
      <alignment horizontal="center" vertical="top" wrapText="1"/>
    </xf>
    <xf numFmtId="0" fontId="20" fillId="0" borderId="0" xfId="0" applyFont="1" applyAlignment="1">
      <alignment horizontal="left" vertical="top"/>
    </xf>
    <xf numFmtId="0" fontId="32" fillId="0" borderId="0" xfId="0" applyNumberFormat="1" applyFont="1" applyAlignment="1" applyProtection="1">
      <alignment horizontal="center" vertical="center" wrapText="1"/>
    </xf>
    <xf numFmtId="0" fontId="13" fillId="0" borderId="1" xfId="0" applyNumberFormat="1" applyFont="1" applyBorder="1" applyAlignment="1" applyProtection="1">
      <alignment vertical="center"/>
    </xf>
    <xf numFmtId="0" fontId="6" fillId="0" borderId="2" xfId="0" applyNumberFormat="1" applyFont="1" applyBorder="1" applyAlignment="1" applyProtection="1">
      <alignment vertical="center"/>
    </xf>
  </cellXfs>
  <cellStyles count="10">
    <cellStyle name="20% - Accent6" xfId="9" builtinId="50"/>
    <cellStyle name="Currency" xfId="1" builtinId="4"/>
    <cellStyle name="Currency 2" xfId="6" xr:uid="{00000000-0005-0000-0000-000002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12">
    <dxf>
      <font>
        <color auto="1"/>
      </font>
      <fill>
        <patternFill>
          <bgColor theme="7" tint="0.79998168889431442"/>
        </patternFill>
      </fill>
    </dxf>
    <dxf>
      <font>
        <strike val="0"/>
        <color theme="5"/>
      </font>
      <fill>
        <patternFill>
          <bgColor theme="7" tint="0.79998168889431442"/>
        </patternFill>
      </fill>
    </dxf>
    <dxf>
      <font>
        <strike val="0"/>
        <color theme="0"/>
      </font>
      <fill>
        <patternFill patternType="none">
          <bgColor auto="1"/>
        </patternFill>
      </fill>
    </dxf>
    <dxf>
      <fill>
        <patternFill patternType="solid">
          <fgColor rgb="FFFF3F3F"/>
          <bgColor rgb="FFFF5050"/>
        </patternFill>
      </fill>
    </dxf>
    <dxf>
      <fill>
        <patternFill>
          <bgColor rgb="FFFF5050"/>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FF5050"/>
      <color rgb="FFFF3F3F"/>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1547715</xdr:colOff>
      <xdr:row>1</xdr:row>
      <xdr:rowOff>723900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7715" cy="1485900"/>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9"/>
  <sheetViews>
    <sheetView workbookViewId="0">
      <selection activeCell="A2" sqref="A2:B2"/>
    </sheetView>
  </sheetViews>
  <sheetFormatPr defaultColWidth="0" defaultRowHeight="15" zeroHeight="1" x14ac:dyDescent="0.25"/>
  <cols>
    <col min="1" max="1" width="10.69921875" style="7" customWidth="1"/>
    <col min="2" max="2" width="120.69921875" style="12" customWidth="1"/>
    <col min="3" max="4" width="0" style="1" hidden="1" customWidth="1"/>
    <col min="5" max="16384" width="10.69921875" style="1" hidden="1"/>
  </cols>
  <sheetData>
    <row r="1" spans="1:4" ht="64.95" customHeight="1" x14ac:dyDescent="0.25">
      <c r="A1" s="138" t="s">
        <v>573</v>
      </c>
      <c r="B1" s="138"/>
      <c r="C1" s="11"/>
      <c r="D1" s="11"/>
    </row>
    <row r="2" spans="1:4" ht="70.2" customHeight="1" x14ac:dyDescent="0.25">
      <c r="A2" s="139" t="s">
        <v>496</v>
      </c>
      <c r="B2" s="139"/>
      <c r="C2" s="11"/>
      <c r="D2" s="11"/>
    </row>
    <row r="3" spans="1:4" ht="40.200000000000003" customHeight="1" x14ac:dyDescent="0.25">
      <c r="A3" s="140" t="s">
        <v>574</v>
      </c>
      <c r="B3" s="140"/>
      <c r="C3" s="11"/>
      <c r="D3" s="11"/>
    </row>
    <row r="4" spans="1:4" s="6" customFormat="1" ht="60" customHeight="1" x14ac:dyDescent="0.3">
      <c r="A4" s="111">
        <v>1</v>
      </c>
      <c r="B4" s="13" t="s">
        <v>570</v>
      </c>
    </row>
    <row r="5" spans="1:4" s="6" customFormat="1" ht="60" customHeight="1" x14ac:dyDescent="0.3">
      <c r="A5" s="113">
        <v>2</v>
      </c>
      <c r="B5" s="13" t="s">
        <v>497</v>
      </c>
    </row>
    <row r="6" spans="1:4" s="6" customFormat="1" ht="60" customHeight="1" x14ac:dyDescent="0.3">
      <c r="A6" s="112">
        <v>3</v>
      </c>
      <c r="B6" s="13" t="s">
        <v>498</v>
      </c>
    </row>
    <row r="7" spans="1:4" s="6" customFormat="1" ht="60" customHeight="1" x14ac:dyDescent="0.3">
      <c r="A7" s="112">
        <v>4</v>
      </c>
      <c r="B7" s="13" t="s">
        <v>499</v>
      </c>
    </row>
    <row r="8" spans="1:4" s="6" customFormat="1" ht="60" customHeight="1" x14ac:dyDescent="0.3">
      <c r="A8" s="114">
        <v>5</v>
      </c>
      <c r="B8" s="13" t="s">
        <v>500</v>
      </c>
    </row>
    <row r="9" spans="1:4" s="6" customFormat="1" ht="60" customHeight="1" x14ac:dyDescent="0.3">
      <c r="A9" s="115">
        <v>6</v>
      </c>
      <c r="B9" s="13" t="s">
        <v>519</v>
      </c>
    </row>
  </sheetData>
  <sheetProtection algorithmName="SHA-512" hashValue="OJoskDI2Y2e1IGP1H1KUqYpB0rQkhULfTZxKBr0wkEtCm1SyRJahai75de1R9+fmaPVitAqDQG+dioAiMDZCGQ==" saltValue="BFG2WrRK0GbVwVQriT+RvQ=="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1"/>
  <sheetViews>
    <sheetView showGridLines="0" tabSelected="1" zoomScale="95" zoomScaleNormal="86" workbookViewId="0">
      <selection activeCell="E16" sqref="E16:E18"/>
    </sheetView>
  </sheetViews>
  <sheetFormatPr defaultColWidth="0" defaultRowHeight="15" zeroHeight="1" x14ac:dyDescent="0.25"/>
  <cols>
    <col min="1" max="1" width="1.69921875" style="1" customWidth="1"/>
    <col min="2" max="4" width="30.69921875" style="1" customWidth="1"/>
    <col min="5" max="5" width="48" style="1" customWidth="1"/>
    <col min="6" max="6" width="1.69921875" style="1" customWidth="1"/>
    <col min="7" max="16384" width="10.69921875" style="55" hidden="1"/>
  </cols>
  <sheetData>
    <row r="1" spans="1:6" ht="60" customHeight="1" x14ac:dyDescent="0.65">
      <c r="B1" s="146"/>
      <c r="C1" s="142" t="s">
        <v>569</v>
      </c>
      <c r="D1" s="142"/>
      <c r="E1" s="142"/>
    </row>
    <row r="2" spans="1:6" ht="60" customHeight="1" x14ac:dyDescent="0.25">
      <c r="B2" s="146"/>
      <c r="C2" s="153" t="s">
        <v>575</v>
      </c>
      <c r="D2" s="153"/>
      <c r="E2" s="123" t="s">
        <v>716</v>
      </c>
    </row>
    <row r="3" spans="1:6" ht="4.5" customHeight="1" x14ac:dyDescent="0.25">
      <c r="B3" s="62"/>
      <c r="C3" s="74"/>
      <c r="D3" s="74"/>
      <c r="E3" s="74"/>
    </row>
    <row r="4" spans="1:6" s="89" customFormat="1" ht="40.200000000000003" customHeight="1" x14ac:dyDescent="0.25">
      <c r="A4" s="3"/>
      <c r="B4" s="65" t="s">
        <v>0</v>
      </c>
      <c r="C4" s="147"/>
      <c r="D4" s="147"/>
      <c r="E4" s="148"/>
      <c r="F4" s="3"/>
    </row>
    <row r="5" spans="1:6" s="89" customFormat="1" ht="24" customHeight="1" x14ac:dyDescent="0.25">
      <c r="A5" s="3"/>
      <c r="B5" s="65" t="s">
        <v>15</v>
      </c>
      <c r="C5" s="95" t="str">
        <f>IFERROR(IF(C4="","",IF(VLOOKUP(C4,Database!$A3:$B$500,2,0)="","**No Program ID available**",VLOOKUP(C4,Database!$A3:$B$400,2,0))),"")</f>
        <v/>
      </c>
      <c r="D5" s="66" t="s">
        <v>518</v>
      </c>
      <c r="E5" s="73"/>
      <c r="F5" s="3"/>
    </row>
    <row r="6" spans="1:6" s="84" customFormat="1" ht="10.199999999999999" customHeight="1" x14ac:dyDescent="0.25">
      <c r="B6" s="76"/>
      <c r="C6" s="76"/>
      <c r="D6" s="77"/>
      <c r="E6" s="76"/>
    </row>
    <row r="7" spans="1:6" s="89" customFormat="1" ht="24" customHeight="1" x14ac:dyDescent="0.25">
      <c r="A7" s="3"/>
      <c r="B7" s="78"/>
      <c r="C7" s="79" t="s">
        <v>392</v>
      </c>
      <c r="D7" s="79" t="s">
        <v>1</v>
      </c>
      <c r="E7" s="80" t="s">
        <v>2</v>
      </c>
      <c r="F7" s="3"/>
    </row>
    <row r="8" spans="1:6" s="90" customFormat="1" ht="24" customHeight="1" x14ac:dyDescent="0.25">
      <c r="A8" s="4"/>
      <c r="B8" s="81" t="s">
        <v>6</v>
      </c>
      <c r="C8" s="67"/>
      <c r="D8" s="68"/>
      <c r="E8" s="69"/>
      <c r="F8" s="4"/>
    </row>
    <row r="9" spans="1:6" s="91" customFormat="1" ht="24" customHeight="1" x14ac:dyDescent="0.25">
      <c r="A9" s="5"/>
      <c r="B9" s="81" t="s">
        <v>7</v>
      </c>
      <c r="C9" s="67"/>
      <c r="D9" s="68"/>
      <c r="E9" s="69"/>
      <c r="F9" s="5"/>
    </row>
    <row r="10" spans="1:6" s="91" customFormat="1" ht="24" customHeight="1" x14ac:dyDescent="0.25">
      <c r="A10" s="5"/>
      <c r="B10" s="82" t="s">
        <v>8</v>
      </c>
      <c r="C10" s="70"/>
      <c r="D10" s="71"/>
      <c r="E10" s="72"/>
      <c r="F10" s="5"/>
    </row>
    <row r="11" spans="1:6" s="92" customFormat="1" ht="10.199999999999999" customHeight="1" x14ac:dyDescent="0.4">
      <c r="A11" s="2"/>
      <c r="B11" s="146"/>
      <c r="C11" s="146"/>
      <c r="D11" s="62"/>
      <c r="E11" s="62"/>
      <c r="F11" s="2"/>
    </row>
    <row r="12" spans="1:6" ht="24" customHeight="1" x14ac:dyDescent="0.25">
      <c r="A12" s="59"/>
      <c r="B12" s="39" t="s">
        <v>488</v>
      </c>
      <c r="C12" s="149"/>
      <c r="D12" s="149"/>
      <c r="E12" s="150"/>
      <c r="F12" s="59"/>
    </row>
    <row r="13" spans="1:6" ht="24" customHeight="1" x14ac:dyDescent="0.25">
      <c r="A13" s="59"/>
      <c r="B13" s="39" t="s">
        <v>395</v>
      </c>
      <c r="C13" s="94"/>
      <c r="D13" s="39" t="s">
        <v>485</v>
      </c>
      <c r="E13" s="94"/>
      <c r="F13" s="59"/>
    </row>
    <row r="14" spans="1:6" ht="79.95" customHeight="1" x14ac:dyDescent="0.25">
      <c r="A14" s="59"/>
      <c r="B14" s="39" t="s">
        <v>393</v>
      </c>
      <c r="C14" s="149"/>
      <c r="D14" s="149"/>
      <c r="E14" s="150"/>
      <c r="F14" s="59"/>
    </row>
    <row r="15" spans="1:6" s="57" customFormat="1" ht="10.199999999999999" customHeight="1" x14ac:dyDescent="0.25">
      <c r="A15" s="56"/>
      <c r="F15" s="56"/>
    </row>
    <row r="16" spans="1:6" ht="16.2" customHeight="1" x14ac:dyDescent="0.25">
      <c r="A16" s="59"/>
      <c r="B16" s="38" t="s">
        <v>386</v>
      </c>
      <c r="C16" s="40"/>
      <c r="D16" s="38" t="s">
        <v>387</v>
      </c>
      <c r="E16" s="104"/>
      <c r="F16" s="59"/>
    </row>
    <row r="17" spans="1:6" ht="16.2" customHeight="1" x14ac:dyDescent="0.25">
      <c r="A17" s="59"/>
      <c r="B17" s="38" t="s">
        <v>390</v>
      </c>
      <c r="C17" s="50"/>
      <c r="D17" s="38" t="s">
        <v>388</v>
      </c>
      <c r="E17" s="104"/>
      <c r="F17" s="59"/>
    </row>
    <row r="18" spans="1:6" ht="16.2" customHeight="1" x14ac:dyDescent="0.25">
      <c r="A18" s="59"/>
      <c r="B18" s="38" t="s">
        <v>389</v>
      </c>
      <c r="C18" s="51"/>
      <c r="D18" s="38" t="str">
        <f>IF(Lodging?="Yes","Total Nights Requested","")</f>
        <v/>
      </c>
      <c r="E18" s="136"/>
      <c r="F18" s="59"/>
    </row>
    <row r="19" spans="1:6" s="57" customFormat="1" ht="10.199999999999999" customHeight="1" x14ac:dyDescent="0.25">
      <c r="A19" s="56"/>
      <c r="F19" s="56"/>
    </row>
    <row r="20" spans="1:6" ht="16.2" customHeight="1" x14ac:dyDescent="0.25">
      <c r="A20" s="59"/>
      <c r="B20" s="38" t="s">
        <v>486</v>
      </c>
      <c r="C20" s="40"/>
      <c r="D20" s="38" t="s">
        <v>487</v>
      </c>
      <c r="E20" s="40"/>
      <c r="F20" s="59"/>
    </row>
    <row r="21" spans="1:6" ht="16.2" customHeight="1" x14ac:dyDescent="0.25">
      <c r="A21" s="59"/>
      <c r="B21" s="38" t="s">
        <v>394</v>
      </c>
      <c r="C21" s="41"/>
      <c r="D21" s="38" t="s">
        <v>382</v>
      </c>
      <c r="E21" s="40"/>
      <c r="F21" s="59"/>
    </row>
    <row r="22" spans="1:6" ht="16.2" customHeight="1" x14ac:dyDescent="0.25">
      <c r="A22" s="59"/>
      <c r="B22" s="38" t="str">
        <f>IF(OR(C21="Individual Fee", C21="Both Individual &amp; Group Fee"),"Individual Fee","")</f>
        <v/>
      </c>
      <c r="C22" s="75"/>
      <c r="D22" s="38" t="str">
        <f>IF(E21="Ticketed Transportation","Rental Car Needed?","")</f>
        <v/>
      </c>
      <c r="E22" s="42"/>
      <c r="F22" s="59"/>
    </row>
    <row r="23" spans="1:6" ht="16.2" customHeight="1" x14ac:dyDescent="0.25">
      <c r="A23" s="59"/>
      <c r="B23" s="38" t="str">
        <f>IF(OR(C21="Group Fee", C21="Both Individual &amp; Group Fee"),"Group Fee","")</f>
        <v/>
      </c>
      <c r="C23" s="75"/>
      <c r="D23" s="38" t="str">
        <f>IF(AND(E21="Ticketed Transportation",E22="Yes"),"Distance to Closest Airport","")</f>
        <v/>
      </c>
      <c r="E23" s="42"/>
      <c r="F23" s="59"/>
    </row>
    <row r="24" spans="1:6" s="57" customFormat="1" ht="10.199999999999999" customHeight="1" x14ac:dyDescent="0.25">
      <c r="A24" s="56"/>
      <c r="F24" s="56"/>
    </row>
    <row r="25" spans="1:6" ht="24" customHeight="1" x14ac:dyDescent="0.25">
      <c r="A25" s="59"/>
      <c r="B25" s="38"/>
      <c r="C25" s="61" t="s">
        <v>384</v>
      </c>
      <c r="D25" s="46" t="s">
        <v>385</v>
      </c>
      <c r="E25" s="52" t="s">
        <v>391</v>
      </c>
      <c r="F25" s="59"/>
    </row>
    <row r="26" spans="1:6" ht="4.95" customHeight="1" x14ac:dyDescent="0.25">
      <c r="A26" s="59"/>
      <c r="B26" s="43"/>
      <c r="C26" s="44"/>
      <c r="D26" s="45"/>
      <c r="E26" s="53"/>
      <c r="F26" s="59"/>
    </row>
    <row r="27" spans="1:6" ht="27" customHeight="1" x14ac:dyDescent="0.25">
      <c r="A27" s="59"/>
      <c r="B27" s="43" t="str">
        <f>IF(AND(C20="",E20=""),"",IF(C18="Yes","Hotels",""))</f>
        <v/>
      </c>
      <c r="C27" s="44" t="str">
        <f>IF(AND(Males="",Females=""),"",IF(Lodging?="Yes",IF(OR(E16="",E17=""),"",IF((E18)&gt;=6,5,(E18))*'Funding Categories'!$C$4*(IF(AND((Males+Females=12),(ABS(Males-Females)=2)),7,(IF((ROUNDUP(Males/2,0)+ROUNDUP(Females/2,0))&gt;6,6,(ROUNDUP(Males/2,0)+ROUNDUP(Females/2,0))))))),""))</f>
        <v/>
      </c>
      <c r="D27" s="45" t="str">
        <f>IF(OR(C27="",E32=""),"",IF(OR(E32="Not Approved",Miles&lt;0),0,C27))</f>
        <v/>
      </c>
      <c r="E27" s="53" t="str">
        <f>IFERROR(IF(OR(C27="",E32=""),"",IF(C18="No","",IF(OR(E32="Not Approved",C17&lt;0),"-",(IF((ROUNDUP(Males/2,0)+ROUNDUP(Females/2,0))&gt;6,6,(ROUNDUP(Males/2,0)+ROUNDUP(Females/2,0))))&amp;IF(ROUNDUP(D27/E18/'Funding Categories'!C4,0)&gt;1," rooms for "," room for ")&amp;IF(E18+1&gt;=6,5,E18)&amp;IF(E18&gt;1,CONCATENATE(" nights at $", 'Funding Categories'!C4, " per room per night")," night")))),"-")</f>
        <v/>
      </c>
      <c r="F27" s="59"/>
    </row>
    <row r="28" spans="1:6" ht="16.2" customHeight="1" x14ac:dyDescent="0.25">
      <c r="A28" s="59"/>
      <c r="B28" s="43" t="str">
        <f>IF(OR(E21="",E21="None"),"","Transportation"&amp;IF(E21="",""," - "&amp;E21))</f>
        <v/>
      </c>
      <c r="C28" s="44" t="str">
        <f>IF(OR(Transport="",Transport="None"),"",IF(Transport="Ticketed Transportation",'Funding Categories'!$C$3*(IF((Males+Females)&gt;12,12,(Males+Females))),IF(OR(Transport="Car",Transport="Chartered Bus"),(IF(ROUNDUP((Males+Females)/2,0)&gt;6,6,ROUNDUP((Males+Females)/2,0)))*'Funding Categories'!$C$5*IF(AND(InState?="Out-of-State",Miles&gt;350),700,Miles*2), Miles*2*0.2)))</f>
        <v/>
      </c>
      <c r="D28" s="45" t="str">
        <f>IF(OR(C28="",E32=""),"",IF(OR(E32="Not Approved",Miles&lt;50),0,C28))</f>
        <v/>
      </c>
      <c r="E28" s="60" t="str">
        <f>IF(OR(C28="",E32=""),"",IF(OR(E32="Not Approved",C17&lt;50),"-",IF(E32="Approved",IF(B28="Transportation - Car",(IF(ROUNDUP((Males+Females)/2,0)&gt;6,6,ROUNDUP((Males+Females)/2,0)))&amp;IF((IF(ROUNDUP((Males+Females)/2,0)&gt;6,6,ROUNDUP((Males+Females)/2,0)))&gt;1," cars for "&amp;IF(AND(C16="Out-Of-State",C17&gt;350),700,C17*2)&amp;" miles each"," car for "&amp;IF(AND(C16="Out-Of-State",C17&gt;350),700,C17*2)&amp;" miles"),IF(B28="Transportation - Ticketed Transportation",D28/'Funding Categories'!$C$3&amp;IF(D28/'Funding Categories'!$C$3&gt;1,CONCATENATE(" round-trip tickets at $",'Funding Categories'!C3," per person")," round-trip ticket"),IF(B28="Transportation - Chartered Bus",C17*2&amp;" bus miles",C17*2&amp;" FCS Van miles"))))))</f>
        <v/>
      </c>
      <c r="F28" s="59"/>
    </row>
    <row r="29" spans="1:6" ht="16.2" customHeight="1" x14ac:dyDescent="0.25">
      <c r="A29" s="59"/>
      <c r="B29" s="43" t="str">
        <f>IF(OR(C21="",C21="No Fee"),"","Registration Fees")</f>
        <v/>
      </c>
      <c r="C29" s="44" t="str">
        <f>IF(AND(C22="",C23=""),"",IF(OR(C21="",C21="No Fee"),"",IF(C22&gt;'Funding Categories'!$C$6,IF((Males+Females)&gt;12,12,(Males+Females))*'Funding Categories'!$C$6,IF((Males+Females)&gt;12,12,(Males+Females))*C22+IF(C21="Individual Fee",0,IF(C23&lt;IF((Males+Females)&gt;12,12,(Males+Females))*'Funding Categories'!$C$6-IF((Males+Females)&gt;12,12,(Males+Females))*C22,C23,IF((Males+Females)&gt;12,12,(Males+Females))*'Funding Categories'!$C$6-IF((Males+Females)&gt;12,12,(Males+Females))*C22)))))</f>
        <v/>
      </c>
      <c r="D29" s="45" t="str">
        <f>IF(OR(C29="",E32=""),"",IF(E32="Not Approved",0,C29))</f>
        <v/>
      </c>
      <c r="E29" s="60" t="str">
        <f>IF(OR(C29="",E32=""),"",IF(E32="Not Approved","-",IF(C21="Individual Fee",D29/MIN(C22,'Funding Categories'!C6)&amp;IF(D29/C22&gt;1," individual registration fees"," individual registration fee"),IF(C21="Group Fee","1 group fee for "&amp;(C20+E20)&amp;IF((C20+E20)&gt;1," people"," person"),"1 group &amp; "&amp;(C20+E20)&amp;IF((C20+E20)&gt;1," individual fees"," individual fee")))))</f>
        <v/>
      </c>
      <c r="F29" s="59"/>
    </row>
    <row r="30" spans="1:6" ht="16.95" customHeight="1" x14ac:dyDescent="0.25">
      <c r="A30" s="59"/>
      <c r="B30" s="43" t="str">
        <f>IF(AND(E21="Ticketed Transportation",E22="Yes"),"Rental Cars","")</f>
        <v/>
      </c>
      <c r="C30" s="44" t="str">
        <f>IF(OR(E22="No",E22=""),"",IF(Transport="Ticketed Transportation",IF(AND(E22="Yes",E23&gt;=50),(IF(ROUNDUP((Males+Females)/2,0)&gt;6,6,ROUNDUP((Males+Females)/2,0)))*(IF(E17-E16+1&gt;=6,5,E17-E16+1))*'Funding Categories'!$C$7,0),""))</f>
        <v/>
      </c>
      <c r="D30" s="45" t="str">
        <f>IF(OR(C30="",E32=""),"",IF(OR(E32="Not Approved",C17&lt;50),0,C30))</f>
        <v/>
      </c>
      <c r="E30" s="53" t="str">
        <f>IF(OR(C30="",E32=""),"",IF(OR(E32="Not Approved",C17&lt;50),"-",IF(E23&gt;=50,(IF(ROUNDUP((Males+Females)/2,0)&gt;6,6,ROUNDUP((Males+Females)/2,0)))&amp;IF((IF(ROUNDUP((Males+Females)/2,0)&gt;6,6,ROUNDUP((Males+Females)/2,0)))&gt;1," cars for "," car for ")&amp;IF(E18+1&gt;=6,5,E18+1)&amp;IF(E18+1&gt;1," days"," day"),"-")))</f>
        <v/>
      </c>
      <c r="F30" s="59"/>
    </row>
    <row r="31" spans="1:6" ht="4.95" customHeight="1" thickBot="1" x14ac:dyDescent="0.3">
      <c r="A31" s="59"/>
      <c r="B31" s="47"/>
      <c r="C31" s="48"/>
      <c r="D31" s="49"/>
      <c r="E31" s="54"/>
      <c r="F31" s="59"/>
    </row>
    <row r="32" spans="1:6" s="58" customFormat="1" ht="40.200000000000003" customHeight="1" thickTop="1" x14ac:dyDescent="0.3">
      <c r="A32" s="59"/>
      <c r="B32" s="85" t="s">
        <v>383</v>
      </c>
      <c r="C32" s="87" t="str">
        <f>IF(SUM(C27:C30)=0,"",SUM(C27:C30))</f>
        <v/>
      </c>
      <c r="D32" s="88" t="str">
        <f>IF(E32&gt;0,SUM(D27:D30),"")</f>
        <v/>
      </c>
      <c r="E32" s="86"/>
      <c r="F32" s="59"/>
    </row>
    <row r="33" spans="1:6" s="93" customFormat="1" ht="10.199999999999999" customHeight="1" x14ac:dyDescent="0.3">
      <c r="A33" s="6"/>
      <c r="B33" s="64"/>
      <c r="C33" s="64"/>
      <c r="D33" s="64"/>
      <c r="E33" s="64"/>
      <c r="F33" s="6"/>
    </row>
    <row r="34" spans="1:6" ht="34.950000000000003" customHeight="1" x14ac:dyDescent="0.25">
      <c r="B34" s="143" t="s">
        <v>14</v>
      </c>
      <c r="C34" s="144"/>
      <c r="D34" s="144"/>
      <c r="E34" s="145"/>
    </row>
    <row r="35" spans="1:6" ht="37.950000000000003" customHeight="1" x14ac:dyDescent="0.25">
      <c r="B35" s="124" t="s">
        <v>572</v>
      </c>
      <c r="C35" s="151" t="str">
        <f>IF(E32="APPROVED","Please note that this approved travel request counts as one (1) event to your organization's total 10 events elligible for SAFAC funding.",IF(E32="Not Approved","SAFAC was unable to approve this travel request and as such it will not count towards your organization's event cap of 10 events.",""))</f>
        <v/>
      </c>
      <c r="D35" s="151"/>
      <c r="E35" s="152"/>
    </row>
    <row r="36" spans="1:6" ht="103.2" customHeight="1" x14ac:dyDescent="0.25">
      <c r="B36" s="141" t="s">
        <v>568</v>
      </c>
      <c r="C36" s="141"/>
      <c r="D36" s="141"/>
      <c r="E36" s="141"/>
    </row>
    <row r="37" spans="1:6" ht="30.75" customHeight="1" x14ac:dyDescent="0.3">
      <c r="B37" s="116" t="s">
        <v>571</v>
      </c>
      <c r="C37" s="117"/>
      <c r="D37" s="118"/>
      <c r="E37" s="119"/>
      <c r="F37" s="6"/>
    </row>
    <row r="38" spans="1:6" ht="30.75" customHeight="1" x14ac:dyDescent="0.3">
      <c r="A38" s="55"/>
      <c r="B38" s="116" t="s">
        <v>6</v>
      </c>
      <c r="C38" s="120"/>
      <c r="D38" s="121"/>
      <c r="E38" s="122"/>
      <c r="F38" s="6"/>
    </row>
    <row r="39" spans="1:6" ht="30.75" customHeight="1" x14ac:dyDescent="0.3">
      <c r="A39" s="55"/>
      <c r="B39" s="116" t="s">
        <v>7</v>
      </c>
      <c r="C39" s="117"/>
      <c r="D39" s="118"/>
      <c r="E39" s="119"/>
      <c r="F39" s="6"/>
    </row>
    <row r="40" spans="1:6" ht="30.75" customHeight="1" x14ac:dyDescent="0.3">
      <c r="A40" s="55"/>
      <c r="B40" s="116" t="s">
        <v>8</v>
      </c>
      <c r="C40" s="117"/>
      <c r="D40" s="118"/>
      <c r="E40" s="119"/>
      <c r="F40" s="6"/>
    </row>
    <row r="41" spans="1:6" s="89" customFormat="1" ht="16.8" x14ac:dyDescent="0.25">
      <c r="A41" s="3"/>
      <c r="B41" s="63"/>
      <c r="C41" s="63"/>
      <c r="D41" s="63"/>
      <c r="E41" s="63"/>
      <c r="F41" s="3"/>
    </row>
    <row r="42" spans="1:6" ht="16.8" hidden="1" x14ac:dyDescent="0.25">
      <c r="B42" s="63"/>
      <c r="C42" s="63"/>
      <c r="D42" s="63"/>
      <c r="E42" s="63"/>
    </row>
    <row r="43" spans="1:6" ht="16.8" hidden="1" x14ac:dyDescent="0.25">
      <c r="B43" s="63"/>
      <c r="C43" s="63"/>
      <c r="D43" s="63"/>
      <c r="E43" s="63"/>
    </row>
    <row r="44" spans="1:6" ht="16.8" hidden="1" x14ac:dyDescent="0.25">
      <c r="B44" s="63"/>
      <c r="C44" s="63"/>
      <c r="D44" s="63"/>
      <c r="E44" s="63"/>
    </row>
    <row r="71" spans="3:3" hidden="1" x14ac:dyDescent="0.25">
      <c r="C71" s="83"/>
    </row>
  </sheetData>
  <sheetProtection algorithmName="SHA-512" hashValue="GkZ5vEHSt47ObYa0u3jRlEO0Vh0/e4D6R6mvYhHqnUYpKYtweRBEkk1bNCHfplz+TW+B2srY+0AJWvkzirMaSw==" saltValue="LMi5rBWdHhrkejMrrRMGUg==" spinCount="100000" sheet="1" objects="1" scenarios="1" selectLockedCells="1"/>
  <dataConsolidate/>
  <mergeCells count="10">
    <mergeCell ref="B36:E36"/>
    <mergeCell ref="C1:E1"/>
    <mergeCell ref="B34:E34"/>
    <mergeCell ref="B1:B2"/>
    <mergeCell ref="B11:C11"/>
    <mergeCell ref="C4:E4"/>
    <mergeCell ref="C12:E12"/>
    <mergeCell ref="C14:E14"/>
    <mergeCell ref="C35:E35"/>
    <mergeCell ref="C2:D2"/>
  </mergeCells>
  <phoneticPr fontId="8" type="noConversion"/>
  <conditionalFormatting sqref="E5 C4:C5 C8:E10">
    <cfRule type="containsBlanks" dxfId="11" priority="18">
      <formula>LEN(TRIM(C4))=0</formula>
    </cfRule>
  </conditionalFormatting>
  <conditionalFormatting sqref="C16:C18 E20:E21 C20:C21 C12:C13 C14:E14 E13 E16:E17">
    <cfRule type="containsBlanks" dxfId="10" priority="12">
      <formula>LEN(TRIM(C12))=0</formula>
    </cfRule>
  </conditionalFormatting>
  <conditionalFormatting sqref="E23">
    <cfRule type="expression" dxfId="9" priority="11">
      <formula>AND(E21="Plane",E22="Yes",E23="")</formula>
    </cfRule>
  </conditionalFormatting>
  <conditionalFormatting sqref="E22">
    <cfRule type="expression" dxfId="8" priority="1">
      <formula>AND(E21="Plane",E22="")</formula>
    </cfRule>
  </conditionalFormatting>
  <conditionalFormatting sqref="E32">
    <cfRule type="containsText" dxfId="7" priority="9" operator="containsText" text="Not Approved">
      <formula>NOT(ISERROR(SEARCH("Not Approved",E32)))</formula>
    </cfRule>
  </conditionalFormatting>
  <conditionalFormatting sqref="C23">
    <cfRule type="expression" dxfId="6" priority="8">
      <formula>AND(OR(C21="Group Fee",C21="Both Individual &amp; Group Fee"),C23="")</formula>
    </cfRule>
  </conditionalFormatting>
  <conditionalFormatting sqref="C22">
    <cfRule type="expression" dxfId="5" priority="7">
      <formula>AND(OR(C21="Individual Fee",C21="Both Individual &amp; Group Fee"),C22="")</formula>
    </cfRule>
  </conditionalFormatting>
  <conditionalFormatting sqref="C20">
    <cfRule type="expression" dxfId="4" priority="5">
      <formula>AND($C$13="Conference",$C$20+$E$20&gt;4)</formula>
    </cfRule>
  </conditionalFormatting>
  <conditionalFormatting sqref="E20">
    <cfRule type="expression" dxfId="3" priority="4">
      <formula>AND($C$13="Conference",$C$20+$E$20&gt;4)</formula>
    </cfRule>
  </conditionalFormatting>
  <conditionalFormatting sqref="C37:E40">
    <cfRule type="containsBlanks" dxfId="2" priority="2">
      <formula>LEN(TRIM(C37))=0</formula>
    </cfRule>
    <cfRule type="containsBlanks" dxfId="1" priority="3" stopIfTrue="1">
      <formula>LEN(TRIM(C37))=0</formula>
    </cfRule>
  </conditionalFormatting>
  <conditionalFormatting sqref="E18">
    <cfRule type="expression" dxfId="0" priority="10">
      <formula>AND(C18="Yes",E18="")</formula>
    </cfRule>
  </conditionalFormatting>
  <dataValidations xWindow="222" yWindow="586" count="18">
    <dataValidation type="list" allowBlank="1" showInputMessage="1" showErrorMessage="1" sqref="E32" xr:uid="{00000000-0002-0000-0100-000000000000}">
      <formula1>"Approved, Not Approved"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3" xr:uid="{00000000-0002-0000-0100-000001000000}">
      <formula1>IF(AND(E21="Ticketed Transportation",E22="Yes"),50)</formula1>
      <formula2>100000</formula2>
    </dataValidation>
    <dataValidation type="date" errorStyle="warning" operator="lessThanOrEqual" allowBlank="1" showInputMessage="1" showErrorMessage="1" errorTitle="Maximum Trip Length Exceeded" error="SAFAC will fund up to 6 days/5 nights for any individual trip. Please note that your Requested Expenses will only reflect 6 days/5 nights. " prompt="Please enter the date you plan to return from your trip as a standard date: mm/dd/yyyy." sqref="E17" xr:uid="{00000000-0002-0000-0100-000002000000}">
      <formula1>E16+5</formula1>
    </dataValidation>
    <dataValidation type="list" allowBlank="1" showInputMessage="1" showErrorMessage="1" prompt="If you have selected Plane as your mode of transportation, please select whether you need a rental car using the dropdown. Otherwise, leave this cell blank." sqref="E22" xr:uid="{00000000-0002-0000-0100-000003000000}">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6" xr:uid="{00000000-0002-0000-0100-000004000000}"/>
    <dataValidation type="list" allowBlank="1" showInputMessage="1" showErrorMessage="1" prompt="Please select whether your final destination is in-state or out-of-state using the dropdown." sqref="C16" xr:uid="{00000000-0002-0000-0100-000005000000}">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7" xr:uid="{00000000-0002-0000-0100-000006000000}">
      <formula1>50</formula1>
      <formula2>10000</formula2>
    </dataValidation>
    <dataValidation type="list" allowBlank="1" showInputMessage="1" showErrorMessage="1" errorTitle="Invalid Entry" error="Please select either Car, Bus, Plane, or FCS Van._x000a__x000a_If you do not require transportation, select None." prompt="Please select the mode of transportation using the dropdown. " sqref="E21" xr:uid="{00000000-0002-0000-0100-000007000000}">
      <formula1>"Car, Chartered Bus, Ticketed Transportation, FCS Van, None"</formula1>
    </dataValidation>
    <dataValidation type="list" allowBlank="1" showInputMessage="1" showErrorMessage="1" prompt="If the event requires a registration, admission, or program fee, please select whether it is an Individual Fee, a Group Fee, or both Individual &amp; Group Fee using the dropdown. If no fees are required, please select No Fees." sqref="C21" xr:uid="{00000000-0002-0000-0100-000008000000}">
      <formula1>"Individual Fee, Group Fee, Both Individual &amp; Group Fee, No Fee"</formula1>
    </dataValidation>
    <dataValidation type="list" allowBlank="1" showInputMessage="1" showErrorMessage="1" sqref="C21" xr:uid="{00000000-0002-0000-0100-000009000000}">
      <formula1>"No Fee, Individual Fee, Group Fee, Both Individual &amp; Group Fee"</formula1>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3" xr:uid="{00000000-0002-0000-0100-00000B000000}">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xr:uid="{00000000-0002-0000-0100-00000C000000}"/>
    <dataValidation allowBlank="1" showInputMessage="1" showErrorMessage="1" prompt="Please enter the details of your travel request here. Please provide as much specific information as possible regarding the reason for your travel request." sqref="C14:E14" xr:uid="{00000000-0002-0000-0100-00000D000000}"/>
    <dataValidation type="list" allowBlank="1" showInputMessage="1" showErrorMessage="1" prompt="Please select whether you need lodging using the dropdown." sqref="C18" xr:uid="{00000000-0002-0000-0100-00000E000000}">
      <formula1>"Yes, No"</formula1>
    </dataValidation>
    <dataValidation allowBlank="1" showInputMessage="1" showErrorMessage="1" prompt="Please enter your final destination city and state. For international travel, please enter the destination city and country. " sqref="E13" xr:uid="{00000000-0002-0000-0100-00000F000000}"/>
    <dataValidation allowBlank="1" showInputMessage="1" showErrorMessage="1" prompt="Please provide a title for your travel request. This can be the name of your conference or tournament or something else that accurately reflects the purpose of travel. " sqref="C12:E12" xr:uid="{00000000-0002-0000-0100-000010000000}"/>
    <dataValidation allowBlank="1" showInputMessage="1" showErrorMessage="1" prompt="Please enter the number of members registered to your organization's OrgSync portal. " sqref="E5" xr:uid="{00000000-0002-0000-0100-000011000000}"/>
    <dataValidation allowBlank="1" showInputMessage="1" showErrorMessage="1" prompt="Please input the number of nights you are requesting lodging for. If you do not require lodging, leave this cell blank." sqref="E18" xr:uid="{00000000-0002-0000-0100-000012000000}"/>
  </dataValidations>
  <pageMargins left="0.25" right="0.25" top="0.5" bottom="0.5" header="0.3" footer="0.3"/>
  <pageSetup scale="66" orientation="portrait" horizontalDpi="1200" verticalDpi="1200" r:id="rId1"/>
  <drawing r:id="rId2"/>
  <extLst>
    <ext xmlns:x14="http://schemas.microsoft.com/office/spreadsheetml/2009/9/main" uri="{CCE6A557-97BC-4b89-ADB6-D9C93CAAB3DF}">
      <x14:dataValidations xmlns:xm="http://schemas.microsoft.com/office/excel/2006/main" xWindow="222" yWindow="586" count="5">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r:uid="{00000000-0002-0000-0100-000013000000}">
          <x14:formula1>
            <xm:f>0</xm:f>
          </x14:formula1>
          <x14:formula2>
            <xm:f>(IF(OR(C21="",C21="No Fee"),"",((C20+E20)*'Funding Categories'!$C$6)-(IF(C21="Group Fee",0,(C20+E20)*C22))))</xm:f>
          </x14:formula2>
          <xm:sqref>C23</xm:sqref>
        </x14:dataValidation>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14000000}">
          <x14:formula1>
            <xm:f>Database!$A$3:$A$500</xm:f>
          </x14:formula1>
          <xm:sqref>C4:E4</xm:sqref>
        </x14:dataValidation>
        <x14:dataValidation type="decimal" errorStyle="warning" allowBlank="1" showInputMessage="1" showErrorMessage="1" errorTitle="Registration Fee Limit Exceeded" error="SAFAC will fund up to $100 per person in registration or admission fees. Please note that your Requested Expenses below will reflect that cap. Click Yes to proceed." prompt="If you require an individual registration fee, please enter the cost per person here. Otherwise, leave this cell blank." xr:uid="{00000000-0002-0000-0100-00000A000000}">
          <x14:formula1>
            <xm:f>0</xm:f>
          </x14:formula1>
          <x14:formula2>
            <xm:f>'Funding Categories'!C6</xm:f>
          </x14:formula2>
          <xm:sqref>C22</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5000000}">
          <x14:formula1>
            <xm:f>0</xm:f>
          </x14:formula1>
          <x14:formula2>
            <xm:f>IF(C13="Conference",4-E20,IF(AND(C13="Competition/Tournament",IFERROR(VLOOKUP(C4,Database!A:B,3,0),-1)&gt;0),VLOOKUP(C4,Database!A:B,3,0)+IF(VLOOKUP(C4,Database!A:B,3,0)&lt;10,2,4)-E20,IF(E5*0.2&gt;12,12,E5*0.2-E20)))</xm:f>
          </x14:formula2>
          <xm:sqref>C20</xm:sqref>
        </x14:dataValidation>
        <x14:dataValidation type="whole" errorStyle="warning" showInputMessage="1" showErrorMessage="1" error="Please ensure you are registering the correct number of people:_x000a_Conferences - max 4 people_x000a_Competitions/Tournaments - refer to your team's N_x000a_All other travel - 20% of OrgSync membership, up to 12" prompt="Please ensure that you are registering the correct number of people:_x000a__x000a_Conferences - max of 4 per conference_x000a__x000a_Competitions/tournaments - refer to your team's N_x000a__x000a_All other travel - max of 20% of OrgSync membership, up to 12 people" xr:uid="{00000000-0002-0000-0100-000016000000}">
          <x14:formula1>
            <xm:f>0</xm:f>
          </x14:formula1>
          <x14:formula2>
            <xm:f>IF(C13="Conference",4-C20,IF(AND(C13="Competition/Tournament",IFERROR(VLOOKUP(C4,Database!A:B,3,0),-1)&gt;0),VLOOKUP(C4,Database!A:B,3,0)+IF(VLOOKUP(C4,Database!A:B,3,0)&lt;10,2,4)-C20,IF(E5*0.2&gt;12,12,E5*0.2-C20)))</xm:f>
          </x14:formula2>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0"/>
  <sheetViews>
    <sheetView workbookViewId="0">
      <pane ySplit="6" topLeftCell="A7" activePane="bottomLeft" state="frozen"/>
      <selection activeCell="D7" sqref="D7"/>
      <selection pane="bottomLeft" activeCell="C7" sqref="C7"/>
    </sheetView>
  </sheetViews>
  <sheetFormatPr defaultColWidth="0" defaultRowHeight="15" zeroHeight="1" x14ac:dyDescent="0.25"/>
  <cols>
    <col min="1" max="1" width="58.69921875" style="22" customWidth="1"/>
    <col min="2" max="3" width="16.69921875" style="28" customWidth="1"/>
    <col min="4" max="4" width="16.69921875" style="30" customWidth="1"/>
    <col min="5" max="8" width="0" style="22" hidden="1" customWidth="1"/>
    <col min="9" max="16384" width="10.69921875" style="22" hidden="1"/>
  </cols>
  <sheetData>
    <row r="1" spans="1:4" ht="64.95" customHeight="1" x14ac:dyDescent="0.25">
      <c r="A1" s="154" t="str">
        <f>""&amp;'Travel Sheet'!C4&amp;" Travel Request"</f>
        <v xml:space="preserve"> Travel Request</v>
      </c>
      <c r="B1" s="154"/>
      <c r="C1" s="154"/>
      <c r="D1" s="154"/>
    </row>
    <row r="2" spans="1:4" ht="34.950000000000003" customHeight="1" x14ac:dyDescent="0.25">
      <c r="A2" s="155"/>
      <c r="B2" s="155"/>
      <c r="C2" s="155"/>
      <c r="D2" s="105"/>
    </row>
    <row r="3" spans="1:4" ht="19.2" customHeight="1" x14ac:dyDescent="0.25">
      <c r="A3" s="156" t="s">
        <v>16</v>
      </c>
      <c r="B3" s="156"/>
      <c r="C3" s="156"/>
      <c r="D3" s="23" t="s">
        <v>3</v>
      </c>
    </row>
    <row r="4" spans="1:4" ht="34.950000000000003" customHeight="1" x14ac:dyDescent="0.25">
      <c r="A4" s="155"/>
      <c r="B4" s="155"/>
      <c r="C4" s="155"/>
      <c r="D4" s="105"/>
    </row>
    <row r="5" spans="1:4" ht="19.95" customHeight="1" x14ac:dyDescent="0.25">
      <c r="A5" s="156" t="s">
        <v>17</v>
      </c>
      <c r="B5" s="156"/>
      <c r="C5" s="156"/>
      <c r="D5" s="23" t="s">
        <v>3</v>
      </c>
    </row>
    <row r="6" spans="1:4" ht="40.200000000000003" customHeight="1" x14ac:dyDescent="0.25">
      <c r="A6" s="24" t="s">
        <v>4</v>
      </c>
      <c r="B6" s="25" t="s">
        <v>18</v>
      </c>
      <c r="C6" s="107" t="s">
        <v>501</v>
      </c>
      <c r="D6" s="26" t="s">
        <v>19</v>
      </c>
    </row>
    <row r="7" spans="1:4" x14ac:dyDescent="0.25">
      <c r="A7" s="27" t="str">
        <f>IF('Travel Sheet'!B27="","",'Travel Sheet'!B27)</f>
        <v/>
      </c>
      <c r="B7" s="28" t="str">
        <f>IF('Travel Sheet'!D27="","",IF('Travel Sheet'!C27-'Travel Sheet'!D27=0,"-",'Travel Sheet'!C27-'Travel Sheet'!D27))</f>
        <v/>
      </c>
      <c r="C7" s="108"/>
      <c r="D7" s="29"/>
    </row>
    <row r="8" spans="1:4" x14ac:dyDescent="0.25">
      <c r="A8" s="27" t="str">
        <f>IF('Travel Sheet'!B28="","",'Travel Sheet'!B28)</f>
        <v/>
      </c>
      <c r="B8" s="28" t="str">
        <f>IF('Travel Sheet'!D28="","",IF('Travel Sheet'!C28-'Travel Sheet'!D28=0,"-",'Travel Sheet'!C28-'Travel Sheet'!D28))</f>
        <v/>
      </c>
      <c r="C8" s="108"/>
      <c r="D8" s="29"/>
    </row>
    <row r="9" spans="1:4" x14ac:dyDescent="0.25">
      <c r="A9" s="27" t="str">
        <f>IF('Travel Sheet'!B29="","",'Travel Sheet'!B29)</f>
        <v/>
      </c>
      <c r="B9" s="28" t="str">
        <f>IF('Travel Sheet'!D29="","",IF('Travel Sheet'!C29-'Travel Sheet'!D29=0,"-",'Travel Sheet'!C29-'Travel Sheet'!D29))</f>
        <v/>
      </c>
      <c r="C9" s="108"/>
      <c r="D9" s="29"/>
    </row>
    <row r="10" spans="1:4" x14ac:dyDescent="0.25">
      <c r="A10" s="27" t="str">
        <f>IF('Travel Sheet'!B30="","",'Travel Sheet'!B30)</f>
        <v/>
      </c>
      <c r="B10" s="28" t="str">
        <f>IF('Travel Sheet'!D30="","",IF('Travel Sheet'!C30-'Travel Sheet'!D30=0,"-",'Travel Sheet'!C30-'Travel Sheet'!D30))</f>
        <v/>
      </c>
      <c r="C10" s="108"/>
      <c r="D10" s="29"/>
    </row>
  </sheetData>
  <sheetProtection algorithmName="SHA-512" hashValue="aDJja2Pm1eN9ETb2Tbi6QoSzJVe/I0UYPBPtxbfWMKzXd0LRluGsfx0KJIZKZ785CDymRiXBhkt+M3d9PstXog==" saltValue="VuuaBuRfazNlUrycGDznhw==" spinCount="100000" sheet="1" objects="1" scenarios="1" selectLockedCells="1"/>
  <mergeCells count="5">
    <mergeCell ref="A1:D1"/>
    <mergeCell ref="A2:C2"/>
    <mergeCell ref="A3:C3"/>
    <mergeCell ref="A4:C4"/>
    <mergeCell ref="A5:C5"/>
  </mergeCells>
  <phoneticPr fontId="8" type="noConversion"/>
  <pageMargins left="0.25" right="0.25" top="0.5" bottom="0.5" header="0.3" footer="0.3"/>
  <pageSetup scale="64" fitToHeight="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27"/>
  <sheetViews>
    <sheetView topLeftCell="A7" workbookViewId="0">
      <selection activeCell="B22" sqref="B22"/>
    </sheetView>
  </sheetViews>
  <sheetFormatPr defaultColWidth="0" defaultRowHeight="15" zeroHeight="1" x14ac:dyDescent="0.25"/>
  <cols>
    <col min="1" max="1" width="23.19921875" style="1" customWidth="1"/>
    <col min="2" max="2" width="23.19921875" style="17" customWidth="1"/>
    <col min="3" max="3" width="23.19921875" style="8" customWidth="1"/>
    <col min="4" max="4" width="23.19921875" style="21" customWidth="1"/>
    <col min="5" max="16384" width="10.69921875" style="1" hidden="1"/>
  </cols>
  <sheetData>
    <row r="1" spans="1:4" ht="64.95" customHeight="1" x14ac:dyDescent="0.25">
      <c r="A1" s="138" t="s">
        <v>9</v>
      </c>
      <c r="B1" s="138"/>
      <c r="C1" s="138"/>
      <c r="D1" s="138"/>
    </row>
    <row r="2" spans="1:4" s="16" customFormat="1" ht="40.200000000000003" customHeight="1" x14ac:dyDescent="0.4">
      <c r="A2" s="14" t="s">
        <v>5</v>
      </c>
      <c r="B2" s="18" t="s">
        <v>13</v>
      </c>
      <c r="C2" s="15" t="s">
        <v>11</v>
      </c>
      <c r="D2" s="20" t="s">
        <v>12</v>
      </c>
    </row>
    <row r="3" spans="1:4" x14ac:dyDescent="0.25">
      <c r="A3" s="1" t="s">
        <v>567</v>
      </c>
      <c r="B3" s="17" t="s">
        <v>10</v>
      </c>
      <c r="C3" s="8">
        <v>150</v>
      </c>
      <c r="D3" s="21">
        <f>SUMIFS('Travel Sheet'!$D$27:$D$30,'Travel Sheet'!$B$27:$B$30,"Transportation - Ticketed Transportation")</f>
        <v>0</v>
      </c>
    </row>
    <row r="4" spans="1:4" x14ac:dyDescent="0.25">
      <c r="A4" s="1" t="s">
        <v>20</v>
      </c>
      <c r="B4" s="17" t="s">
        <v>10</v>
      </c>
      <c r="C4" s="10">
        <v>150</v>
      </c>
      <c r="D4" s="21">
        <f>SUMIFS('Travel Sheet'!$D$27:$D$30,'Travel Sheet'!$B$27:$B$30,"Hotels")</f>
        <v>0</v>
      </c>
    </row>
    <row r="5" spans="1:4" x14ac:dyDescent="0.25">
      <c r="A5" s="1" t="s">
        <v>21</v>
      </c>
      <c r="B5" s="17" t="s">
        <v>10</v>
      </c>
      <c r="C5" s="9">
        <v>0.3</v>
      </c>
      <c r="D5" s="21">
        <f>SUMIFS('Travel Sheet'!$D$27:$D$30,'Travel Sheet'!$B$27:$B$30,"Transportation - Car")</f>
        <v>0</v>
      </c>
    </row>
    <row r="6" spans="1:4" x14ac:dyDescent="0.25">
      <c r="A6" s="1" t="s">
        <v>22</v>
      </c>
      <c r="B6" s="17" t="s">
        <v>10</v>
      </c>
      <c r="C6" s="8">
        <v>100</v>
      </c>
      <c r="D6" s="21">
        <f>SUMIFS('Travel Sheet'!$D$27:$D$30,'Travel Sheet'!$B$27:$B$30,"Registration Fees")</f>
        <v>0</v>
      </c>
    </row>
    <row r="7" spans="1:4" x14ac:dyDescent="0.25">
      <c r="A7" s="1" t="s">
        <v>23</v>
      </c>
      <c r="B7" s="17" t="s">
        <v>10</v>
      </c>
      <c r="C7" s="8">
        <v>50</v>
      </c>
      <c r="D7" s="21">
        <f>SUMIFS('Travel Sheet'!$D$27:$D$30,'Travel Sheet'!$B$27:$B$30,"Rental Cars")</f>
        <v>0</v>
      </c>
    </row>
    <row r="8" spans="1:4" x14ac:dyDescent="0.25"/>
    <row r="9" spans="1:4" x14ac:dyDescent="0.25"/>
    <row r="10" spans="1:4" x14ac:dyDescent="0.25">
      <c r="C10" s="19"/>
    </row>
    <row r="11" spans="1:4" x14ac:dyDescent="0.25"/>
    <row r="12" spans="1:4" x14ac:dyDescent="0.25"/>
    <row r="13" spans="1:4" ht="15.6" thickBot="1" x14ac:dyDescent="0.3"/>
    <row r="14" spans="1:4" x14ac:dyDescent="0.25">
      <c r="A14" s="126" t="s">
        <v>703</v>
      </c>
      <c r="B14" s="127" t="s">
        <v>704</v>
      </c>
      <c r="C14" s="128"/>
    </row>
    <row r="15" spans="1:4" x14ac:dyDescent="0.25">
      <c r="A15" s="129" t="s">
        <v>701</v>
      </c>
      <c r="B15" s="130" t="s">
        <v>702</v>
      </c>
      <c r="C15" s="131">
        <v>2</v>
      </c>
    </row>
    <row r="16" spans="1:4" x14ac:dyDescent="0.25">
      <c r="A16" s="129" t="s">
        <v>705</v>
      </c>
      <c r="B16" s="130" t="s">
        <v>706</v>
      </c>
      <c r="C16" s="132">
        <v>700</v>
      </c>
    </row>
    <row r="17" spans="1:3" ht="15.6" thickBot="1" x14ac:dyDescent="0.3">
      <c r="A17" s="133"/>
      <c r="B17" s="134"/>
      <c r="C17" s="135"/>
    </row>
    <row r="18" spans="1:3" x14ac:dyDescent="0.25"/>
    <row r="19" spans="1:3" x14ac:dyDescent="0.25"/>
    <row r="20" spans="1:3" x14ac:dyDescent="0.25">
      <c r="A20" s="1" t="s">
        <v>717</v>
      </c>
    </row>
    <row r="21" spans="1:3" x14ac:dyDescent="0.25">
      <c r="A21" s="1" t="s">
        <v>718</v>
      </c>
      <c r="B21" s="137">
        <f>IF(AND((Males+Females=12),(ABS(Males-Females)=2)),7,(IF((ROUNDUP(Males/2,0)+ROUNDUP(Females/2,0))&gt;6,6,(ROUNDUP(Males/2,0)+ROUNDUP(Females/2,0)))))</f>
        <v>0</v>
      </c>
    </row>
    <row r="22" spans="1:3" x14ac:dyDescent="0.25"/>
    <row r="23" spans="1:3" x14ac:dyDescent="0.25"/>
    <row r="24" spans="1:3" x14ac:dyDescent="0.25"/>
    <row r="25" spans="1:3" x14ac:dyDescent="0.25"/>
    <row r="26" spans="1:3" x14ac:dyDescent="0.25"/>
    <row r="27" spans="1:3" x14ac:dyDescent="0.25"/>
  </sheetData>
  <sheetProtection algorithmName="SHA-512" hashValue="oa8uqQdkRanhhKElX9duoEULoK/SPbx0Ydzxa2a5wPU5s+fSrC5l27Z++YPAQVj03OlYwZLCgKZ8aWD9FI+goA==" saltValue="c/gZJs6R7Br95rlZ3v0tLA==" spinCount="100000" sheet="1" objects="1" scenarios="1" selectLockedCells="1"/>
  <sortState xmlns:xlrd2="http://schemas.microsoft.com/office/spreadsheetml/2017/richdata2" ref="A4:D24">
    <sortCondition ref="A3"/>
  </sortState>
  <mergeCells count="1">
    <mergeCell ref="A1:D1"/>
  </mergeCells>
  <phoneticPr fontId="8" type="noConversion"/>
  <pageMargins left="0.7" right="0.7" top="0.75" bottom="0.75" header="0.3" footer="0.3"/>
  <pageSetup scale="73"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125"/>
  <sheetViews>
    <sheetView workbookViewId="0">
      <selection activeCell="D5" sqref="D5"/>
    </sheetView>
  </sheetViews>
  <sheetFormatPr defaultColWidth="9" defaultRowHeight="15" x14ac:dyDescent="0.25"/>
  <cols>
    <col min="1" max="1" width="14" style="96" bestFit="1" customWidth="1"/>
    <col min="2" max="2" width="16.19921875" style="96" customWidth="1"/>
    <col min="3" max="3" width="26.69921875" style="96" bestFit="1" customWidth="1"/>
    <col min="4" max="4" width="35.19921875" style="96" customWidth="1"/>
    <col min="5" max="5" width="19.69921875" style="96" customWidth="1"/>
    <col min="6" max="6" width="10.19921875" style="96" customWidth="1"/>
    <col min="7" max="8" width="16.69921875" style="96" customWidth="1"/>
    <col min="9" max="16384" width="9" style="96"/>
  </cols>
  <sheetData>
    <row r="1" spans="1:8" s="102" customFormat="1" ht="30" x14ac:dyDescent="0.25">
      <c r="A1" s="100" t="s">
        <v>378</v>
      </c>
      <c r="B1" s="100" t="s">
        <v>489</v>
      </c>
      <c r="C1" s="100" t="s">
        <v>490</v>
      </c>
      <c r="D1" s="100" t="s">
        <v>4</v>
      </c>
      <c r="E1" s="100" t="s">
        <v>491</v>
      </c>
      <c r="F1" s="100" t="s">
        <v>492</v>
      </c>
      <c r="G1" s="101" t="s">
        <v>493</v>
      </c>
      <c r="H1" s="101" t="s">
        <v>494</v>
      </c>
    </row>
    <row r="2" spans="1:8" x14ac:dyDescent="0.25">
      <c r="A2" s="97">
        <f>'Travel Sheet'!$C$4</f>
        <v>0</v>
      </c>
      <c r="B2" s="98" t="s">
        <v>495</v>
      </c>
      <c r="C2" s="98">
        <f>'Travel Sheet'!$C$12</f>
        <v>0</v>
      </c>
      <c r="D2" s="96" t="str">
        <f>IF(H2&gt;0,'Travel Sheet'!E28,"-")</f>
        <v>-</v>
      </c>
      <c r="E2" s="98" t="s">
        <v>567</v>
      </c>
      <c r="F2" s="98"/>
      <c r="G2" s="103">
        <f>H2/'Funding Categories'!C3</f>
        <v>0</v>
      </c>
      <c r="H2" s="99">
        <f>'Funding Categories'!D3</f>
        <v>0</v>
      </c>
    </row>
    <row r="3" spans="1:8" x14ac:dyDescent="0.25">
      <c r="A3" s="97">
        <f>'Travel Sheet'!$C$4</f>
        <v>0</v>
      </c>
      <c r="B3" s="98" t="s">
        <v>495</v>
      </c>
      <c r="C3" s="98">
        <f>'Travel Sheet'!$C$12</f>
        <v>0</v>
      </c>
      <c r="D3" s="96" t="str">
        <f>'Travel Sheet'!E27</f>
        <v/>
      </c>
      <c r="E3" s="98" t="s">
        <v>20</v>
      </c>
      <c r="F3" s="98"/>
      <c r="G3" s="103">
        <f>H3/'Funding Categories'!C4</f>
        <v>0</v>
      </c>
      <c r="H3" s="99">
        <f>'Funding Categories'!D4</f>
        <v>0</v>
      </c>
    </row>
    <row r="4" spans="1:8" x14ac:dyDescent="0.25">
      <c r="A4" s="97">
        <f>'Travel Sheet'!$C$4</f>
        <v>0</v>
      </c>
      <c r="B4" s="98" t="s">
        <v>495</v>
      </c>
      <c r="C4" s="98">
        <f>'Travel Sheet'!$C$12</f>
        <v>0</v>
      </c>
      <c r="D4" s="96" t="str">
        <f>IF(H4&gt;0,'Travel Sheet'!E28,"-")</f>
        <v>-</v>
      </c>
      <c r="E4" s="98" t="s">
        <v>21</v>
      </c>
      <c r="F4" s="98"/>
      <c r="G4" s="103">
        <f>H4/'Funding Categories'!C5</f>
        <v>0</v>
      </c>
      <c r="H4" s="99">
        <f>'Funding Categories'!D5</f>
        <v>0</v>
      </c>
    </row>
    <row r="5" spans="1:8" x14ac:dyDescent="0.25">
      <c r="A5" s="97">
        <f>'Travel Sheet'!$C$4</f>
        <v>0</v>
      </c>
      <c r="B5" s="98" t="s">
        <v>495</v>
      </c>
      <c r="C5" s="98">
        <f>'Travel Sheet'!$C$12</f>
        <v>0</v>
      </c>
      <c r="D5" s="96" t="str">
        <f>'Travel Sheet'!E29</f>
        <v/>
      </c>
      <c r="E5" s="98" t="s">
        <v>22</v>
      </c>
      <c r="F5" s="98"/>
      <c r="G5" s="103">
        <f>H5/'Funding Categories'!C6</f>
        <v>0</v>
      </c>
      <c r="H5" s="99">
        <f>'Funding Categories'!D6</f>
        <v>0</v>
      </c>
    </row>
    <row r="6" spans="1:8" x14ac:dyDescent="0.25">
      <c r="A6" s="97">
        <f>'Travel Sheet'!$C$4</f>
        <v>0</v>
      </c>
      <c r="B6" s="98" t="s">
        <v>495</v>
      </c>
      <c r="C6" s="98">
        <f>'Travel Sheet'!$C$12</f>
        <v>0</v>
      </c>
      <c r="D6" s="96" t="str">
        <f>'Travel Sheet'!E30</f>
        <v/>
      </c>
      <c r="E6" s="98" t="s">
        <v>23</v>
      </c>
      <c r="F6" s="98"/>
      <c r="G6" s="103">
        <f>H6/'Funding Categories'!C7</f>
        <v>0</v>
      </c>
      <c r="H6" s="99">
        <f>'Funding Categories'!D7</f>
        <v>0</v>
      </c>
    </row>
    <row r="7" spans="1:8" x14ac:dyDescent="0.25">
      <c r="A7" s="97"/>
      <c r="B7" s="98"/>
      <c r="C7" s="98"/>
      <c r="E7" s="98"/>
      <c r="F7" s="98"/>
      <c r="G7" s="103"/>
      <c r="H7" s="99"/>
    </row>
    <row r="8" spans="1:8" x14ac:dyDescent="0.25">
      <c r="A8" s="97"/>
      <c r="B8" s="98"/>
      <c r="C8" s="98"/>
      <c r="E8" s="98"/>
      <c r="F8" s="98"/>
      <c r="G8" s="103"/>
      <c r="H8" s="99"/>
    </row>
    <row r="9" spans="1:8" x14ac:dyDescent="0.25">
      <c r="A9" s="97"/>
      <c r="B9" s="98"/>
      <c r="C9" s="98"/>
      <c r="E9" s="98"/>
      <c r="F9" s="98"/>
      <c r="G9" s="103"/>
      <c r="H9" s="99"/>
    </row>
    <row r="10" spans="1:8" x14ac:dyDescent="0.25">
      <c r="A10" s="97"/>
      <c r="B10" s="98"/>
      <c r="C10" s="98"/>
      <c r="E10" s="98"/>
      <c r="F10" s="98"/>
      <c r="G10" s="103"/>
      <c r="H10" s="99"/>
    </row>
    <row r="11" spans="1:8" x14ac:dyDescent="0.25">
      <c r="A11" s="97"/>
      <c r="B11" s="98"/>
      <c r="C11" s="98"/>
      <c r="E11" s="98"/>
      <c r="F11" s="98"/>
      <c r="G11" s="103"/>
      <c r="H11" s="99"/>
    </row>
    <row r="12" spans="1:8" x14ac:dyDescent="0.25">
      <c r="A12" s="97"/>
      <c r="B12" s="98"/>
      <c r="C12" s="98"/>
      <c r="E12" s="98"/>
      <c r="F12" s="98"/>
      <c r="G12" s="103"/>
      <c r="H12" s="99"/>
    </row>
    <row r="13" spans="1:8" x14ac:dyDescent="0.25">
      <c r="A13" s="97"/>
      <c r="B13" s="98"/>
      <c r="C13" s="98"/>
      <c r="E13" s="98"/>
      <c r="F13" s="98"/>
      <c r="G13" s="103"/>
      <c r="H13" s="99"/>
    </row>
    <row r="14" spans="1:8" x14ac:dyDescent="0.25">
      <c r="A14" s="97"/>
      <c r="B14" s="98"/>
      <c r="C14" s="98"/>
      <c r="E14" s="98"/>
      <c r="F14" s="98"/>
      <c r="G14" s="103"/>
      <c r="H14" s="99"/>
    </row>
    <row r="15" spans="1:8" x14ac:dyDescent="0.25">
      <c r="A15" s="97"/>
      <c r="B15" s="98"/>
      <c r="C15" s="98"/>
      <c r="E15" s="98"/>
      <c r="F15" s="98"/>
      <c r="G15" s="103"/>
      <c r="H15" s="99"/>
    </row>
    <row r="16" spans="1:8" x14ac:dyDescent="0.25">
      <c r="A16" s="97"/>
      <c r="B16" s="98"/>
      <c r="C16" s="98"/>
      <c r="E16" s="98"/>
      <c r="F16" s="98"/>
      <c r="G16" s="103"/>
      <c r="H16" s="99"/>
    </row>
    <row r="17" spans="1:8" x14ac:dyDescent="0.25">
      <c r="A17" s="97"/>
      <c r="B17" s="98"/>
      <c r="C17" s="98"/>
      <c r="E17" s="98"/>
      <c r="F17" s="98"/>
      <c r="G17" s="103"/>
      <c r="H17" s="99"/>
    </row>
    <row r="18" spans="1:8" x14ac:dyDescent="0.25">
      <c r="A18" s="97"/>
      <c r="B18" s="98"/>
      <c r="C18" s="98"/>
      <c r="E18" s="98"/>
      <c r="F18" s="98"/>
      <c r="G18" s="103"/>
      <c r="H18" s="99"/>
    </row>
    <row r="19" spans="1:8" x14ac:dyDescent="0.25">
      <c r="A19" s="97"/>
      <c r="B19" s="98"/>
      <c r="C19" s="98"/>
      <c r="E19" s="98"/>
      <c r="F19" s="98"/>
      <c r="G19" s="103"/>
      <c r="H19" s="99"/>
    </row>
    <row r="20" spans="1:8" x14ac:dyDescent="0.25">
      <c r="A20" s="97"/>
      <c r="B20" s="98"/>
      <c r="C20" s="98"/>
      <c r="E20" s="98"/>
      <c r="F20" s="98"/>
      <c r="G20" s="103"/>
      <c r="H20" s="99"/>
    </row>
    <row r="21" spans="1:8" x14ac:dyDescent="0.25">
      <c r="A21" s="97"/>
      <c r="B21" s="98"/>
      <c r="C21" s="98"/>
      <c r="E21" s="98"/>
      <c r="F21" s="98"/>
      <c r="G21" s="103"/>
      <c r="H21" s="99"/>
    </row>
    <row r="22" spans="1:8" x14ac:dyDescent="0.25">
      <c r="A22" s="97"/>
      <c r="B22" s="98"/>
      <c r="C22" s="98"/>
      <c r="E22" s="98"/>
      <c r="F22" s="98"/>
      <c r="G22" s="103"/>
      <c r="H22" s="99"/>
    </row>
    <row r="23" spans="1:8" x14ac:dyDescent="0.25">
      <c r="A23" s="97"/>
      <c r="B23" s="98"/>
      <c r="C23" s="98"/>
      <c r="E23" s="98"/>
      <c r="F23" s="98"/>
      <c r="G23" s="103"/>
      <c r="H23" s="99"/>
    </row>
    <row r="24" spans="1:8" x14ac:dyDescent="0.25">
      <c r="A24" s="97"/>
      <c r="B24" s="98"/>
      <c r="C24" s="98"/>
      <c r="E24" s="98"/>
      <c r="F24" s="98"/>
      <c r="G24" s="103"/>
      <c r="H24" s="99"/>
    </row>
    <row r="25" spans="1:8" x14ac:dyDescent="0.25">
      <c r="A25" s="97"/>
      <c r="B25" s="98"/>
      <c r="C25" s="98"/>
      <c r="E25" s="98"/>
      <c r="F25" s="98"/>
      <c r="G25" s="103"/>
      <c r="H25" s="99"/>
    </row>
    <row r="26" spans="1:8" x14ac:dyDescent="0.25">
      <c r="A26" s="97"/>
      <c r="B26" s="98"/>
      <c r="C26" s="98"/>
      <c r="E26" s="98"/>
      <c r="F26" s="98"/>
      <c r="G26" s="103"/>
      <c r="H26" s="99"/>
    </row>
    <row r="27" spans="1:8" x14ac:dyDescent="0.25">
      <c r="A27" s="97"/>
      <c r="B27" s="98"/>
      <c r="C27" s="98"/>
      <c r="E27" s="98"/>
      <c r="F27" s="98"/>
      <c r="G27" s="103"/>
      <c r="H27" s="99"/>
    </row>
    <row r="28" spans="1:8" x14ac:dyDescent="0.25">
      <c r="A28" s="97"/>
      <c r="B28" s="98"/>
      <c r="C28" s="98"/>
      <c r="E28" s="98"/>
      <c r="F28" s="98"/>
      <c r="G28" s="103"/>
      <c r="H28" s="99"/>
    </row>
    <row r="29" spans="1:8" x14ac:dyDescent="0.25">
      <c r="A29" s="97"/>
      <c r="B29" s="98"/>
      <c r="C29" s="98"/>
      <c r="E29" s="98"/>
      <c r="F29" s="98"/>
      <c r="G29" s="103"/>
      <c r="H29" s="99"/>
    </row>
    <row r="30" spans="1:8" x14ac:dyDescent="0.25">
      <c r="A30" s="97"/>
      <c r="B30" s="98"/>
      <c r="C30" s="98"/>
      <c r="E30" s="98"/>
      <c r="F30" s="98"/>
      <c r="G30" s="103"/>
      <c r="H30" s="99"/>
    </row>
    <row r="31" spans="1:8" x14ac:dyDescent="0.25">
      <c r="A31" s="97"/>
      <c r="B31" s="98"/>
      <c r="C31" s="98"/>
      <c r="E31" s="98"/>
      <c r="F31" s="98"/>
      <c r="G31" s="103"/>
      <c r="H31" s="99"/>
    </row>
    <row r="32" spans="1:8" x14ac:dyDescent="0.25">
      <c r="A32" s="97"/>
      <c r="B32" s="98"/>
      <c r="C32" s="98"/>
      <c r="E32" s="98"/>
      <c r="F32" s="98"/>
      <c r="G32" s="103"/>
      <c r="H32" s="99"/>
    </row>
    <row r="33" spans="1:8" x14ac:dyDescent="0.25">
      <c r="A33" s="97"/>
      <c r="B33" s="98"/>
      <c r="C33" s="98"/>
      <c r="E33" s="98"/>
      <c r="F33" s="98"/>
      <c r="G33" s="103"/>
      <c r="H33" s="99"/>
    </row>
    <row r="34" spans="1:8" x14ac:dyDescent="0.25">
      <c r="A34" s="97"/>
      <c r="B34" s="98"/>
      <c r="C34" s="98"/>
      <c r="E34" s="98"/>
      <c r="F34" s="98"/>
      <c r="G34" s="103"/>
      <c r="H34" s="99"/>
    </row>
    <row r="35" spans="1:8" x14ac:dyDescent="0.25">
      <c r="A35" s="97"/>
      <c r="B35" s="98"/>
      <c r="C35" s="98"/>
      <c r="E35" s="98"/>
      <c r="F35" s="98"/>
      <c r="G35" s="103"/>
      <c r="H35" s="99"/>
    </row>
    <row r="36" spans="1:8" x14ac:dyDescent="0.25">
      <c r="A36" s="97"/>
      <c r="B36" s="98"/>
      <c r="C36" s="98"/>
      <c r="E36" s="98"/>
      <c r="F36" s="98"/>
      <c r="G36" s="103"/>
      <c r="H36" s="99"/>
    </row>
    <row r="37" spans="1:8" x14ac:dyDescent="0.25">
      <c r="A37" s="97"/>
      <c r="B37" s="98"/>
      <c r="C37" s="98"/>
      <c r="E37" s="98"/>
      <c r="F37" s="98"/>
      <c r="G37" s="103"/>
      <c r="H37" s="99"/>
    </row>
    <row r="38" spans="1:8" x14ac:dyDescent="0.25">
      <c r="A38" s="97"/>
      <c r="B38" s="98"/>
      <c r="C38" s="98"/>
      <c r="E38" s="98"/>
      <c r="F38" s="98"/>
      <c r="G38" s="103"/>
      <c r="H38" s="99"/>
    </row>
    <row r="39" spans="1:8" x14ac:dyDescent="0.25">
      <c r="A39" s="97"/>
      <c r="B39" s="98"/>
      <c r="C39" s="98"/>
      <c r="E39" s="98"/>
      <c r="F39" s="98"/>
      <c r="G39" s="103"/>
      <c r="H39" s="99"/>
    </row>
    <row r="40" spans="1:8" x14ac:dyDescent="0.25">
      <c r="A40" s="97"/>
      <c r="B40" s="98"/>
      <c r="C40" s="98"/>
      <c r="E40" s="98"/>
      <c r="F40" s="98"/>
      <c r="G40" s="103"/>
      <c r="H40" s="99"/>
    </row>
    <row r="41" spans="1:8" x14ac:dyDescent="0.25">
      <c r="A41" s="97"/>
      <c r="B41" s="98"/>
      <c r="C41" s="98"/>
      <c r="E41" s="98"/>
      <c r="F41" s="98"/>
      <c r="G41" s="103"/>
      <c r="H41" s="99"/>
    </row>
    <row r="42" spans="1:8" x14ac:dyDescent="0.25">
      <c r="A42" s="97"/>
      <c r="B42" s="98"/>
      <c r="C42" s="98"/>
      <c r="E42" s="98"/>
      <c r="F42" s="98"/>
      <c r="G42" s="103"/>
      <c r="H42" s="99"/>
    </row>
    <row r="43" spans="1:8" x14ac:dyDescent="0.25">
      <c r="A43" s="97"/>
      <c r="B43" s="98"/>
      <c r="C43" s="98"/>
      <c r="E43" s="98"/>
      <c r="F43" s="98"/>
      <c r="G43" s="103"/>
      <c r="H43" s="99"/>
    </row>
    <row r="44" spans="1:8" x14ac:dyDescent="0.25">
      <c r="A44" s="97"/>
      <c r="B44" s="98"/>
      <c r="C44" s="98"/>
      <c r="E44" s="98"/>
      <c r="F44" s="98"/>
      <c r="G44" s="103"/>
      <c r="H44" s="99"/>
    </row>
    <row r="45" spans="1:8" x14ac:dyDescent="0.25">
      <c r="A45" s="97"/>
      <c r="B45" s="98"/>
      <c r="C45" s="98"/>
      <c r="E45" s="98"/>
      <c r="F45" s="98"/>
      <c r="G45" s="103"/>
      <c r="H45" s="99"/>
    </row>
    <row r="46" spans="1:8" x14ac:dyDescent="0.25">
      <c r="A46" s="97"/>
      <c r="B46" s="98"/>
      <c r="C46" s="98"/>
      <c r="E46" s="98"/>
      <c r="F46" s="98"/>
      <c r="G46" s="103"/>
      <c r="H46" s="99"/>
    </row>
    <row r="47" spans="1:8" x14ac:dyDescent="0.25">
      <c r="A47" s="97"/>
      <c r="B47" s="98"/>
      <c r="C47" s="98"/>
      <c r="E47" s="98"/>
      <c r="F47" s="98"/>
      <c r="G47" s="103"/>
      <c r="H47" s="99"/>
    </row>
    <row r="48" spans="1:8" x14ac:dyDescent="0.25">
      <c r="A48" s="97"/>
      <c r="B48" s="98"/>
      <c r="C48" s="98"/>
      <c r="E48" s="98"/>
      <c r="F48" s="98"/>
      <c r="G48" s="103"/>
      <c r="H48" s="99"/>
    </row>
    <row r="49" spans="1:8" x14ac:dyDescent="0.25">
      <c r="A49" s="97"/>
      <c r="B49" s="98"/>
      <c r="C49" s="98"/>
      <c r="E49" s="98"/>
      <c r="F49" s="98"/>
      <c r="G49" s="103"/>
      <c r="H49" s="99"/>
    </row>
    <row r="50" spans="1:8" x14ac:dyDescent="0.25">
      <c r="A50" s="97"/>
      <c r="B50" s="98"/>
      <c r="C50" s="98"/>
      <c r="E50" s="98"/>
      <c r="F50" s="98"/>
      <c r="G50" s="103"/>
      <c r="H50" s="99"/>
    </row>
    <row r="51" spans="1:8" x14ac:dyDescent="0.25">
      <c r="A51" s="97"/>
      <c r="B51" s="98"/>
      <c r="C51" s="98"/>
      <c r="E51" s="98"/>
      <c r="F51" s="98"/>
      <c r="G51" s="103"/>
      <c r="H51" s="99"/>
    </row>
    <row r="52" spans="1:8" x14ac:dyDescent="0.25">
      <c r="A52" s="97"/>
      <c r="B52" s="98"/>
      <c r="C52" s="98"/>
      <c r="E52" s="98"/>
      <c r="F52" s="98"/>
      <c r="G52" s="103"/>
      <c r="H52" s="99"/>
    </row>
    <row r="53" spans="1:8" x14ac:dyDescent="0.25">
      <c r="A53" s="97"/>
      <c r="B53" s="98"/>
      <c r="C53" s="98"/>
      <c r="E53" s="98"/>
      <c r="F53" s="98"/>
      <c r="G53" s="103"/>
      <c r="H53" s="99"/>
    </row>
    <row r="54" spans="1:8" x14ac:dyDescent="0.25">
      <c r="A54" s="97"/>
      <c r="B54" s="98"/>
      <c r="C54" s="98"/>
      <c r="E54" s="98"/>
      <c r="F54" s="98"/>
      <c r="G54" s="103"/>
      <c r="H54" s="99"/>
    </row>
    <row r="55" spans="1:8" x14ac:dyDescent="0.25">
      <c r="A55" s="97"/>
      <c r="B55" s="98"/>
      <c r="C55" s="98"/>
      <c r="E55" s="98"/>
      <c r="F55" s="98"/>
      <c r="G55" s="103"/>
      <c r="H55" s="99"/>
    </row>
    <row r="56" spans="1:8" x14ac:dyDescent="0.25">
      <c r="A56" s="97"/>
      <c r="B56" s="98"/>
      <c r="C56" s="98"/>
      <c r="E56" s="98"/>
      <c r="F56" s="98"/>
      <c r="G56" s="103"/>
      <c r="H56" s="99"/>
    </row>
    <row r="57" spans="1:8" x14ac:dyDescent="0.25">
      <c r="A57" s="97"/>
      <c r="B57" s="98"/>
      <c r="C57" s="98"/>
      <c r="E57" s="98"/>
      <c r="F57" s="98"/>
      <c r="G57" s="103"/>
      <c r="H57" s="99"/>
    </row>
    <row r="58" spans="1:8" x14ac:dyDescent="0.25">
      <c r="A58" s="97"/>
      <c r="B58" s="98"/>
      <c r="C58" s="98"/>
      <c r="E58" s="98"/>
      <c r="F58" s="98"/>
      <c r="G58" s="103"/>
      <c r="H58" s="99"/>
    </row>
    <row r="59" spans="1:8" x14ac:dyDescent="0.25">
      <c r="A59" s="97"/>
      <c r="B59" s="98"/>
      <c r="C59" s="98"/>
      <c r="E59" s="98"/>
      <c r="F59" s="98"/>
      <c r="G59" s="103"/>
      <c r="H59" s="99"/>
    </row>
    <row r="60" spans="1:8" x14ac:dyDescent="0.25">
      <c r="A60" s="97"/>
      <c r="B60" s="98"/>
      <c r="C60" s="98"/>
      <c r="E60" s="98"/>
      <c r="F60" s="98"/>
      <c r="G60" s="103"/>
      <c r="H60" s="99"/>
    </row>
    <row r="61" spans="1:8" x14ac:dyDescent="0.25">
      <c r="A61" s="97"/>
      <c r="B61" s="98"/>
      <c r="C61" s="98"/>
      <c r="E61" s="98"/>
      <c r="F61" s="98"/>
      <c r="G61" s="103"/>
      <c r="H61" s="99"/>
    </row>
    <row r="62" spans="1:8" x14ac:dyDescent="0.25">
      <c r="A62" s="97"/>
      <c r="B62" s="98"/>
      <c r="C62" s="98"/>
      <c r="E62" s="98"/>
      <c r="F62" s="98"/>
      <c r="G62" s="103"/>
      <c r="H62" s="99"/>
    </row>
    <row r="63" spans="1:8" x14ac:dyDescent="0.25">
      <c r="A63" s="97"/>
      <c r="B63" s="98"/>
      <c r="C63" s="98"/>
      <c r="E63" s="98"/>
      <c r="F63" s="98"/>
      <c r="G63" s="103"/>
      <c r="H63" s="99"/>
    </row>
    <row r="64" spans="1:8" x14ac:dyDescent="0.25">
      <c r="A64" s="97"/>
      <c r="B64" s="98"/>
      <c r="C64" s="98"/>
      <c r="E64" s="98"/>
      <c r="F64" s="98"/>
      <c r="G64" s="103"/>
      <c r="H64" s="99"/>
    </row>
    <row r="65" spans="1:8" x14ac:dyDescent="0.25">
      <c r="A65" s="97"/>
      <c r="B65" s="98"/>
      <c r="C65" s="98"/>
      <c r="E65" s="98"/>
      <c r="F65" s="98"/>
      <c r="G65" s="103"/>
      <c r="H65" s="99"/>
    </row>
    <row r="66" spans="1:8" x14ac:dyDescent="0.25">
      <c r="A66" s="97"/>
      <c r="B66" s="98"/>
      <c r="C66" s="98"/>
      <c r="E66" s="98"/>
      <c r="F66" s="98"/>
      <c r="G66" s="103"/>
      <c r="H66" s="99"/>
    </row>
    <row r="67" spans="1:8" x14ac:dyDescent="0.25">
      <c r="A67" s="97"/>
      <c r="B67" s="98"/>
      <c r="C67" s="98"/>
      <c r="E67" s="98"/>
      <c r="F67" s="98"/>
      <c r="G67" s="103"/>
      <c r="H67" s="99"/>
    </row>
    <row r="68" spans="1:8" x14ac:dyDescent="0.25">
      <c r="A68" s="97"/>
      <c r="B68" s="98"/>
      <c r="C68" s="98"/>
      <c r="E68" s="98"/>
      <c r="F68" s="98"/>
      <c r="G68" s="103"/>
      <c r="H68" s="99"/>
    </row>
    <row r="69" spans="1:8" x14ac:dyDescent="0.25">
      <c r="A69" s="97"/>
      <c r="B69" s="98"/>
      <c r="C69" s="98"/>
      <c r="E69" s="98"/>
      <c r="F69" s="98"/>
      <c r="G69" s="103"/>
      <c r="H69" s="99"/>
    </row>
    <row r="70" spans="1:8" x14ac:dyDescent="0.25">
      <c r="A70" s="97"/>
      <c r="B70" s="98"/>
      <c r="C70" s="98"/>
      <c r="E70" s="98"/>
      <c r="F70" s="98"/>
      <c r="G70" s="103"/>
      <c r="H70" s="99"/>
    </row>
    <row r="71" spans="1:8" x14ac:dyDescent="0.25">
      <c r="A71" s="97"/>
      <c r="B71" s="98"/>
      <c r="C71" s="98"/>
      <c r="E71" s="98"/>
      <c r="F71" s="98"/>
      <c r="G71" s="103"/>
      <c r="H71" s="99"/>
    </row>
    <row r="72" spans="1:8" x14ac:dyDescent="0.25">
      <c r="A72" s="97"/>
      <c r="B72" s="98"/>
      <c r="C72" s="98"/>
      <c r="E72" s="98"/>
      <c r="F72" s="98"/>
      <c r="G72" s="103"/>
      <c r="H72" s="99"/>
    </row>
    <row r="73" spans="1:8" x14ac:dyDescent="0.25">
      <c r="A73" s="97"/>
      <c r="B73" s="98"/>
      <c r="C73" s="98"/>
      <c r="E73" s="98"/>
      <c r="F73" s="98"/>
      <c r="G73" s="103"/>
      <c r="H73" s="99"/>
    </row>
    <row r="74" spans="1:8" x14ac:dyDescent="0.25">
      <c r="A74" s="97"/>
      <c r="B74" s="98"/>
      <c r="C74" s="98"/>
      <c r="E74" s="98"/>
      <c r="F74" s="98"/>
      <c r="G74" s="103"/>
      <c r="H74" s="99"/>
    </row>
    <row r="75" spans="1:8" x14ac:dyDescent="0.25">
      <c r="A75" s="97"/>
      <c r="B75" s="98"/>
      <c r="C75" s="98"/>
      <c r="E75" s="98"/>
      <c r="F75" s="98"/>
      <c r="G75" s="103"/>
      <c r="H75" s="99"/>
    </row>
    <row r="76" spans="1:8" x14ac:dyDescent="0.25">
      <c r="A76" s="97"/>
      <c r="B76" s="98"/>
      <c r="C76" s="98"/>
      <c r="E76" s="98"/>
      <c r="F76" s="98"/>
      <c r="G76" s="103"/>
      <c r="H76" s="99"/>
    </row>
    <row r="77" spans="1:8" x14ac:dyDescent="0.25">
      <c r="A77" s="97"/>
      <c r="B77" s="98"/>
      <c r="C77" s="98"/>
      <c r="E77" s="98"/>
      <c r="F77" s="98"/>
      <c r="G77" s="103"/>
      <c r="H77" s="99"/>
    </row>
    <row r="78" spans="1:8" x14ac:dyDescent="0.25">
      <c r="A78" s="97"/>
      <c r="B78" s="98"/>
      <c r="C78" s="98"/>
      <c r="E78" s="98"/>
      <c r="F78" s="98"/>
      <c r="G78" s="103"/>
      <c r="H78" s="99"/>
    </row>
    <row r="79" spans="1:8" x14ac:dyDescent="0.25">
      <c r="A79" s="97"/>
      <c r="B79" s="98"/>
      <c r="C79" s="98"/>
      <c r="E79" s="98"/>
      <c r="F79" s="98"/>
      <c r="G79" s="103"/>
      <c r="H79" s="99"/>
    </row>
    <row r="80" spans="1:8" x14ac:dyDescent="0.25">
      <c r="A80" s="97"/>
      <c r="B80" s="98"/>
      <c r="C80" s="98"/>
      <c r="E80" s="98"/>
      <c r="F80" s="98"/>
      <c r="G80" s="103"/>
      <c r="H80" s="99"/>
    </row>
    <row r="81" spans="1:8" x14ac:dyDescent="0.25">
      <c r="A81" s="97"/>
      <c r="B81" s="98"/>
      <c r="C81" s="98"/>
      <c r="E81" s="98"/>
      <c r="F81" s="98"/>
      <c r="G81" s="103"/>
      <c r="H81" s="99"/>
    </row>
    <row r="82" spans="1:8" x14ac:dyDescent="0.25">
      <c r="A82" s="97"/>
      <c r="B82" s="98"/>
      <c r="C82" s="98"/>
      <c r="E82" s="98"/>
      <c r="F82" s="98"/>
      <c r="G82" s="103"/>
      <c r="H82" s="99"/>
    </row>
    <row r="83" spans="1:8" x14ac:dyDescent="0.25">
      <c r="A83" s="97"/>
      <c r="B83" s="98"/>
      <c r="C83" s="98"/>
      <c r="E83" s="98"/>
      <c r="F83" s="98"/>
      <c r="G83" s="103"/>
      <c r="H83" s="99"/>
    </row>
    <row r="84" spans="1:8" x14ac:dyDescent="0.25">
      <c r="A84" s="97"/>
      <c r="B84" s="98"/>
      <c r="C84" s="98"/>
      <c r="E84" s="98"/>
      <c r="F84" s="98"/>
      <c r="G84" s="103"/>
      <c r="H84" s="99"/>
    </row>
    <row r="85" spans="1:8" x14ac:dyDescent="0.25">
      <c r="A85" s="97"/>
      <c r="B85" s="98"/>
      <c r="C85" s="98"/>
      <c r="E85" s="98"/>
      <c r="F85" s="98"/>
      <c r="G85" s="103"/>
      <c r="H85" s="99"/>
    </row>
    <row r="86" spans="1:8" x14ac:dyDescent="0.25">
      <c r="A86" s="97"/>
      <c r="B86" s="98"/>
      <c r="C86" s="98"/>
      <c r="E86" s="98"/>
      <c r="F86" s="98"/>
      <c r="G86" s="103"/>
      <c r="H86" s="99"/>
    </row>
    <row r="87" spans="1:8" x14ac:dyDescent="0.25">
      <c r="A87" s="97"/>
      <c r="B87" s="98"/>
      <c r="C87" s="98"/>
      <c r="E87" s="98"/>
      <c r="F87" s="98"/>
      <c r="G87" s="103"/>
      <c r="H87" s="99"/>
    </row>
    <row r="88" spans="1:8" x14ac:dyDescent="0.25">
      <c r="A88" s="97"/>
      <c r="B88" s="98"/>
      <c r="C88" s="98"/>
      <c r="E88" s="98"/>
      <c r="F88" s="98"/>
      <c r="G88" s="103"/>
      <c r="H88" s="99"/>
    </row>
    <row r="89" spans="1:8" x14ac:dyDescent="0.25">
      <c r="A89" s="97"/>
      <c r="B89" s="98"/>
      <c r="C89" s="98"/>
      <c r="E89" s="98"/>
      <c r="F89" s="98"/>
      <c r="G89" s="103"/>
      <c r="H89" s="99"/>
    </row>
    <row r="90" spans="1:8" x14ac:dyDescent="0.25">
      <c r="A90" s="97"/>
      <c r="B90" s="98"/>
      <c r="C90" s="98"/>
      <c r="E90" s="98"/>
      <c r="F90" s="98"/>
      <c r="G90" s="103"/>
      <c r="H90" s="99"/>
    </row>
    <row r="91" spans="1:8" x14ac:dyDescent="0.25">
      <c r="A91" s="97"/>
      <c r="B91" s="98"/>
      <c r="C91" s="98"/>
      <c r="E91" s="98"/>
      <c r="F91" s="98"/>
      <c r="G91" s="103"/>
      <c r="H91" s="99"/>
    </row>
    <row r="92" spans="1:8" x14ac:dyDescent="0.25">
      <c r="A92" s="97"/>
      <c r="B92" s="98"/>
      <c r="C92" s="98"/>
      <c r="E92" s="98"/>
      <c r="F92" s="98"/>
      <c r="G92" s="103"/>
      <c r="H92" s="99"/>
    </row>
    <row r="93" spans="1:8" x14ac:dyDescent="0.25">
      <c r="A93" s="97"/>
      <c r="B93" s="98"/>
      <c r="C93" s="98"/>
      <c r="E93" s="98"/>
      <c r="F93" s="98"/>
      <c r="G93" s="103"/>
      <c r="H93" s="99"/>
    </row>
    <row r="94" spans="1:8" x14ac:dyDescent="0.25">
      <c r="A94" s="97"/>
      <c r="B94" s="98"/>
      <c r="C94" s="98"/>
      <c r="E94" s="98"/>
      <c r="F94" s="98"/>
      <c r="G94" s="103"/>
      <c r="H94" s="99"/>
    </row>
    <row r="95" spans="1:8" x14ac:dyDescent="0.25">
      <c r="A95" s="97"/>
      <c r="B95" s="98"/>
      <c r="C95" s="98"/>
      <c r="E95" s="98"/>
      <c r="F95" s="98"/>
      <c r="G95" s="103"/>
      <c r="H95" s="99"/>
    </row>
    <row r="96" spans="1:8" x14ac:dyDescent="0.25">
      <c r="A96" s="97"/>
      <c r="B96" s="98"/>
      <c r="C96" s="98"/>
      <c r="E96" s="98"/>
      <c r="F96" s="98"/>
      <c r="G96" s="103"/>
      <c r="H96" s="99"/>
    </row>
    <row r="97" spans="1:8" x14ac:dyDescent="0.25">
      <c r="A97" s="97"/>
      <c r="B97" s="98"/>
      <c r="C97" s="98"/>
      <c r="E97" s="98"/>
      <c r="F97" s="98"/>
      <c r="G97" s="103"/>
      <c r="H97" s="99"/>
    </row>
    <row r="98" spans="1:8" x14ac:dyDescent="0.25">
      <c r="A98" s="97"/>
      <c r="B98" s="98"/>
      <c r="C98" s="98"/>
      <c r="E98" s="98"/>
      <c r="F98" s="98"/>
      <c r="G98" s="103"/>
      <c r="H98" s="99"/>
    </row>
    <row r="99" spans="1:8" x14ac:dyDescent="0.25">
      <c r="A99" s="97"/>
      <c r="B99" s="98"/>
      <c r="C99" s="98"/>
      <c r="E99" s="98"/>
      <c r="F99" s="98"/>
      <c r="G99" s="103"/>
      <c r="H99" s="99"/>
    </row>
    <row r="100" spans="1:8" x14ac:dyDescent="0.25">
      <c r="A100" s="97"/>
      <c r="B100" s="98"/>
      <c r="C100" s="98"/>
      <c r="E100" s="98"/>
      <c r="F100" s="98"/>
      <c r="G100" s="103"/>
      <c r="H100" s="99"/>
    </row>
    <row r="101" spans="1:8" x14ac:dyDescent="0.25">
      <c r="A101" s="97"/>
      <c r="B101" s="98"/>
      <c r="C101" s="98"/>
      <c r="E101" s="98"/>
      <c r="F101" s="98"/>
      <c r="G101" s="103"/>
      <c r="H101" s="99"/>
    </row>
    <row r="102" spans="1:8" x14ac:dyDescent="0.25">
      <c r="A102" s="97"/>
      <c r="B102" s="98"/>
      <c r="C102" s="98"/>
      <c r="E102" s="98"/>
      <c r="F102" s="98"/>
      <c r="G102" s="103"/>
      <c r="H102" s="99"/>
    </row>
    <row r="103" spans="1:8" x14ac:dyDescent="0.25">
      <c r="A103" s="97"/>
      <c r="B103" s="98"/>
      <c r="C103" s="98"/>
      <c r="E103" s="98"/>
      <c r="F103" s="98"/>
      <c r="G103" s="103"/>
      <c r="H103" s="99"/>
    </row>
    <row r="104" spans="1:8" x14ac:dyDescent="0.25">
      <c r="A104" s="97"/>
      <c r="B104" s="98"/>
      <c r="C104" s="98"/>
      <c r="E104" s="98"/>
      <c r="F104" s="98"/>
      <c r="G104" s="103"/>
      <c r="H104" s="99"/>
    </row>
    <row r="105" spans="1:8" x14ac:dyDescent="0.25">
      <c r="A105" s="97"/>
      <c r="B105" s="98"/>
      <c r="C105" s="98"/>
      <c r="E105" s="98"/>
      <c r="F105" s="98"/>
      <c r="G105" s="103"/>
      <c r="H105" s="99"/>
    </row>
    <row r="106" spans="1:8" x14ac:dyDescent="0.25">
      <c r="A106" s="97"/>
      <c r="B106" s="98"/>
      <c r="C106" s="98"/>
      <c r="E106" s="98"/>
      <c r="F106" s="98"/>
      <c r="G106" s="103"/>
      <c r="H106" s="99"/>
    </row>
    <row r="107" spans="1:8" x14ac:dyDescent="0.25">
      <c r="A107" s="97"/>
      <c r="B107" s="98"/>
      <c r="C107" s="98"/>
      <c r="E107" s="98"/>
      <c r="F107" s="98"/>
      <c r="G107" s="103"/>
      <c r="H107" s="99"/>
    </row>
    <row r="108" spans="1:8" x14ac:dyDescent="0.25">
      <c r="A108" s="97"/>
      <c r="B108" s="98"/>
      <c r="C108" s="98"/>
      <c r="E108" s="98"/>
      <c r="F108" s="98"/>
      <c r="G108" s="103"/>
      <c r="H108" s="99"/>
    </row>
    <row r="109" spans="1:8" x14ac:dyDescent="0.25">
      <c r="A109" s="97"/>
      <c r="B109" s="98"/>
      <c r="C109" s="98"/>
      <c r="E109" s="98"/>
      <c r="F109" s="98"/>
      <c r="G109" s="103"/>
      <c r="H109" s="99"/>
    </row>
    <row r="110" spans="1:8" x14ac:dyDescent="0.25">
      <c r="A110" s="97"/>
      <c r="B110" s="98"/>
      <c r="C110" s="98"/>
      <c r="E110" s="98"/>
      <c r="F110" s="98"/>
      <c r="G110" s="103"/>
      <c r="H110" s="99"/>
    </row>
    <row r="111" spans="1:8" x14ac:dyDescent="0.25">
      <c r="A111" s="97"/>
      <c r="B111" s="98"/>
      <c r="C111" s="98"/>
      <c r="E111" s="98"/>
      <c r="F111" s="98"/>
      <c r="G111" s="103"/>
      <c r="H111" s="99"/>
    </row>
    <row r="112" spans="1:8" x14ac:dyDescent="0.25">
      <c r="A112" s="97"/>
      <c r="B112" s="98"/>
      <c r="C112" s="98"/>
      <c r="E112" s="98"/>
      <c r="F112" s="98"/>
      <c r="G112" s="103"/>
      <c r="H112" s="99"/>
    </row>
    <row r="113" spans="1:8" x14ac:dyDescent="0.25">
      <c r="A113" s="97"/>
      <c r="B113" s="98"/>
      <c r="C113" s="98"/>
      <c r="E113" s="98"/>
      <c r="F113" s="98"/>
      <c r="G113" s="103"/>
      <c r="H113" s="99"/>
    </row>
    <row r="114" spans="1:8" x14ac:dyDescent="0.25">
      <c r="A114" s="97"/>
      <c r="B114" s="98"/>
      <c r="C114" s="98"/>
      <c r="E114" s="98"/>
      <c r="F114" s="98"/>
      <c r="G114" s="103"/>
      <c r="H114" s="99"/>
    </row>
    <row r="115" spans="1:8" x14ac:dyDescent="0.25">
      <c r="A115" s="97"/>
      <c r="B115" s="98"/>
      <c r="C115" s="98"/>
      <c r="E115" s="98"/>
      <c r="F115" s="98"/>
      <c r="G115" s="103"/>
      <c r="H115" s="99"/>
    </row>
    <row r="116" spans="1:8" x14ac:dyDescent="0.25">
      <c r="A116" s="97"/>
      <c r="B116" s="98"/>
      <c r="C116" s="98"/>
      <c r="E116" s="98"/>
      <c r="F116" s="98"/>
      <c r="G116" s="103"/>
      <c r="H116" s="99"/>
    </row>
    <row r="117" spans="1:8" x14ac:dyDescent="0.25">
      <c r="A117" s="97"/>
      <c r="B117" s="98"/>
      <c r="C117" s="98"/>
      <c r="E117" s="98"/>
      <c r="F117" s="98"/>
      <c r="G117" s="103"/>
      <c r="H117" s="99"/>
    </row>
    <row r="118" spans="1:8" x14ac:dyDescent="0.25">
      <c r="A118" s="97"/>
      <c r="B118" s="98"/>
      <c r="C118" s="98"/>
      <c r="E118" s="98"/>
      <c r="F118" s="98"/>
      <c r="G118" s="103"/>
      <c r="H118" s="99"/>
    </row>
    <row r="119" spans="1:8" x14ac:dyDescent="0.25">
      <c r="A119" s="97"/>
      <c r="B119" s="98"/>
      <c r="C119" s="98"/>
      <c r="E119" s="98"/>
      <c r="F119" s="98"/>
      <c r="G119" s="103"/>
      <c r="H119" s="99"/>
    </row>
    <row r="120" spans="1:8" x14ac:dyDescent="0.25">
      <c r="A120" s="97"/>
      <c r="B120" s="98"/>
      <c r="C120" s="98"/>
      <c r="E120" s="98"/>
      <c r="F120" s="98"/>
      <c r="G120" s="103"/>
      <c r="H120" s="99"/>
    </row>
    <row r="121" spans="1:8" x14ac:dyDescent="0.25">
      <c r="A121" s="97"/>
      <c r="B121" s="98"/>
      <c r="C121" s="98"/>
      <c r="E121" s="98"/>
      <c r="F121" s="98"/>
      <c r="G121" s="103"/>
      <c r="H121" s="99"/>
    </row>
    <row r="122" spans="1:8" x14ac:dyDescent="0.25">
      <c r="A122" s="97"/>
      <c r="B122" s="98"/>
      <c r="C122" s="98"/>
      <c r="E122" s="98"/>
      <c r="F122" s="98"/>
      <c r="G122" s="103"/>
      <c r="H122" s="99"/>
    </row>
    <row r="123" spans="1:8" x14ac:dyDescent="0.25">
      <c r="A123" s="97"/>
      <c r="B123" s="98"/>
      <c r="C123" s="98"/>
      <c r="E123" s="98"/>
      <c r="F123" s="98"/>
      <c r="G123" s="103"/>
      <c r="H123" s="99"/>
    </row>
    <row r="124" spans="1:8" x14ac:dyDescent="0.25">
      <c r="A124" s="97"/>
      <c r="B124" s="98"/>
      <c r="C124" s="98"/>
      <c r="E124" s="98"/>
      <c r="F124" s="98"/>
      <c r="G124" s="103"/>
      <c r="H124" s="99"/>
    </row>
    <row r="125" spans="1:8" x14ac:dyDescent="0.25">
      <c r="A125" s="97"/>
      <c r="B125" s="98"/>
      <c r="C125" s="98"/>
      <c r="E125" s="98"/>
      <c r="F125" s="98"/>
      <c r="G125" s="103"/>
      <c r="H125" s="99"/>
    </row>
  </sheetData>
  <sheetProtection algorithmName="SHA-512" hashValue="fGX8sCzDxuTlzwTIrkzNLuZletGftHBAbl6uJNKjwMzLee2qpFGXw8kBkLNH4MGXLmAvOkc1wW2+i/toZTcK3A==" saltValue="edQPdvLFP8e/AYLpktZgug==" spinCount="100000" sheet="1" objects="1" scenarios="1"/>
  <sortState xmlns:xlrd2="http://schemas.microsoft.com/office/spreadsheetml/2017/richdata2" ref="A2:J6">
    <sortCondition ref="E3"/>
  </sortState>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352"/>
  <sheetViews>
    <sheetView topLeftCell="A25" workbookViewId="0">
      <selection activeCell="A18" sqref="A18"/>
    </sheetView>
  </sheetViews>
  <sheetFormatPr defaultColWidth="0" defaultRowHeight="15.6" x14ac:dyDescent="0.3"/>
  <cols>
    <col min="1" max="1" width="86.69921875" bestFit="1" customWidth="1"/>
    <col min="2" max="2" width="32.19921875" style="33" bestFit="1" customWidth="1"/>
    <col min="3" max="3" width="0" hidden="1" customWidth="1"/>
    <col min="4" max="16384" width="10.69921875" hidden="1"/>
  </cols>
  <sheetData>
    <row r="1" spans="1:2" ht="64.95" customHeight="1" x14ac:dyDescent="0.5">
      <c r="A1" s="34" t="s">
        <v>379</v>
      </c>
      <c r="B1" s="31"/>
    </row>
    <row r="2" spans="1:2" s="37" customFormat="1" ht="40.200000000000003" customHeight="1" x14ac:dyDescent="0.3">
      <c r="A2" s="35" t="s">
        <v>378</v>
      </c>
      <c r="B2" s="36" t="s">
        <v>380</v>
      </c>
    </row>
    <row r="3" spans="1:2" x14ac:dyDescent="0.3">
      <c r="A3" s="1" t="s">
        <v>24</v>
      </c>
      <c r="B3" s="125" t="s">
        <v>152</v>
      </c>
    </row>
    <row r="4" spans="1:2" x14ac:dyDescent="0.3">
      <c r="A4" s="1" t="s">
        <v>576</v>
      </c>
      <c r="B4" s="125" t="s">
        <v>577</v>
      </c>
    </row>
    <row r="5" spans="1:2" x14ac:dyDescent="0.3">
      <c r="A5" s="1" t="s">
        <v>578</v>
      </c>
      <c r="B5" s="125" t="s">
        <v>153</v>
      </c>
    </row>
    <row r="6" spans="1:2" x14ac:dyDescent="0.3">
      <c r="A6" s="1" t="s">
        <v>25</v>
      </c>
      <c r="B6" s="125" t="s">
        <v>154</v>
      </c>
    </row>
    <row r="7" spans="1:2" x14ac:dyDescent="0.3">
      <c r="A7" s="1" t="s">
        <v>579</v>
      </c>
      <c r="B7" s="125" t="s">
        <v>155</v>
      </c>
    </row>
    <row r="8" spans="1:2" x14ac:dyDescent="0.3">
      <c r="A8" s="1" t="s">
        <v>26</v>
      </c>
      <c r="B8" s="125" t="s">
        <v>156</v>
      </c>
    </row>
    <row r="9" spans="1:2" x14ac:dyDescent="0.3">
      <c r="A9" s="1" t="s">
        <v>27</v>
      </c>
      <c r="B9" s="125" t="s">
        <v>157</v>
      </c>
    </row>
    <row r="10" spans="1:2" x14ac:dyDescent="0.3">
      <c r="A10" s="1" t="s">
        <v>28</v>
      </c>
      <c r="B10" s="125" t="s">
        <v>158</v>
      </c>
    </row>
    <row r="11" spans="1:2" x14ac:dyDescent="0.3">
      <c r="A11" s="1" t="s">
        <v>580</v>
      </c>
      <c r="B11" s="125" t="s">
        <v>581</v>
      </c>
    </row>
    <row r="12" spans="1:2" x14ac:dyDescent="0.3">
      <c r="A12" s="1" t="s">
        <v>29</v>
      </c>
      <c r="B12" s="125" t="s">
        <v>159</v>
      </c>
    </row>
    <row r="13" spans="1:2" x14ac:dyDescent="0.3">
      <c r="A13" s="1" t="s">
        <v>30</v>
      </c>
      <c r="B13" s="125" t="s">
        <v>160</v>
      </c>
    </row>
    <row r="14" spans="1:2" x14ac:dyDescent="0.3">
      <c r="A14" s="1" t="s">
        <v>31</v>
      </c>
      <c r="B14" s="125" t="s">
        <v>162</v>
      </c>
    </row>
    <row r="15" spans="1:2" x14ac:dyDescent="0.3">
      <c r="A15" s="1" t="s">
        <v>32</v>
      </c>
      <c r="B15" s="125" t="s">
        <v>164</v>
      </c>
    </row>
    <row r="16" spans="1:2" x14ac:dyDescent="0.3">
      <c r="A16" s="1" t="s">
        <v>396</v>
      </c>
      <c r="B16" s="125" t="s">
        <v>165</v>
      </c>
    </row>
    <row r="17" spans="1:2" x14ac:dyDescent="0.3">
      <c r="A17" s="1" t="s">
        <v>582</v>
      </c>
      <c r="B17" s="125" t="s">
        <v>166</v>
      </c>
    </row>
    <row r="18" spans="1:2" x14ac:dyDescent="0.3">
      <c r="A18" s="1" t="s">
        <v>397</v>
      </c>
      <c r="B18" s="125" t="s">
        <v>167</v>
      </c>
    </row>
    <row r="19" spans="1:2" x14ac:dyDescent="0.3">
      <c r="A19" s="1" t="s">
        <v>398</v>
      </c>
      <c r="B19" s="125" t="s">
        <v>168</v>
      </c>
    </row>
    <row r="20" spans="1:2" x14ac:dyDescent="0.3">
      <c r="A20" s="1" t="s">
        <v>583</v>
      </c>
      <c r="B20" s="125" t="s">
        <v>205</v>
      </c>
    </row>
    <row r="21" spans="1:2" x14ac:dyDescent="0.3">
      <c r="A21" s="1" t="s">
        <v>399</v>
      </c>
      <c r="B21" s="125" t="s">
        <v>179</v>
      </c>
    </row>
    <row r="22" spans="1:2" x14ac:dyDescent="0.3">
      <c r="A22" s="1" t="s">
        <v>400</v>
      </c>
      <c r="B22" s="125" t="s">
        <v>169</v>
      </c>
    </row>
    <row r="23" spans="1:2" x14ac:dyDescent="0.3">
      <c r="A23" s="1" t="s">
        <v>401</v>
      </c>
      <c r="B23" s="125" t="s">
        <v>170</v>
      </c>
    </row>
    <row r="24" spans="1:2" x14ac:dyDescent="0.3">
      <c r="A24" s="1" t="s">
        <v>33</v>
      </c>
      <c r="B24" s="125" t="s">
        <v>171</v>
      </c>
    </row>
    <row r="25" spans="1:2" x14ac:dyDescent="0.3">
      <c r="A25" s="1" t="s">
        <v>584</v>
      </c>
      <c r="B25" s="125" t="s">
        <v>707</v>
      </c>
    </row>
    <row r="26" spans="1:2" x14ac:dyDescent="0.3">
      <c r="A26" s="1" t="s">
        <v>585</v>
      </c>
      <c r="B26" s="125" t="s">
        <v>172</v>
      </c>
    </row>
    <row r="27" spans="1:2" x14ac:dyDescent="0.3">
      <c r="A27" s="1" t="s">
        <v>34</v>
      </c>
      <c r="B27" s="125" t="s">
        <v>173</v>
      </c>
    </row>
    <row r="28" spans="1:2" x14ac:dyDescent="0.3">
      <c r="A28" s="1" t="s">
        <v>35</v>
      </c>
      <c r="B28" s="125" t="s">
        <v>174</v>
      </c>
    </row>
    <row r="29" spans="1:2" x14ac:dyDescent="0.3">
      <c r="A29" s="1" t="s">
        <v>586</v>
      </c>
      <c r="B29" s="125" t="s">
        <v>581</v>
      </c>
    </row>
    <row r="30" spans="1:2" x14ac:dyDescent="0.3">
      <c r="A30" s="1" t="s">
        <v>587</v>
      </c>
      <c r="B30" s="125" t="s">
        <v>588</v>
      </c>
    </row>
    <row r="31" spans="1:2" x14ac:dyDescent="0.3">
      <c r="A31" s="1" t="s">
        <v>36</v>
      </c>
      <c r="B31" s="125" t="s">
        <v>176</v>
      </c>
    </row>
    <row r="32" spans="1:2" x14ac:dyDescent="0.3">
      <c r="A32" s="1" t="s">
        <v>37</v>
      </c>
      <c r="B32" s="125" t="s">
        <v>177</v>
      </c>
    </row>
    <row r="33" spans="1:2" x14ac:dyDescent="0.3">
      <c r="A33" s="1" t="s">
        <v>589</v>
      </c>
      <c r="B33" s="125" t="s">
        <v>590</v>
      </c>
    </row>
    <row r="34" spans="1:2" x14ac:dyDescent="0.3">
      <c r="A34" s="1" t="s">
        <v>38</v>
      </c>
      <c r="B34" s="125" t="s">
        <v>178</v>
      </c>
    </row>
    <row r="35" spans="1:2" x14ac:dyDescent="0.3">
      <c r="A35" s="1" t="s">
        <v>591</v>
      </c>
      <c r="B35" s="125" t="s">
        <v>592</v>
      </c>
    </row>
    <row r="36" spans="1:2" x14ac:dyDescent="0.3">
      <c r="A36" s="1" t="s">
        <v>593</v>
      </c>
      <c r="B36" s="125" t="s">
        <v>180</v>
      </c>
    </row>
    <row r="37" spans="1:2" x14ac:dyDescent="0.3">
      <c r="A37" s="1" t="s">
        <v>39</v>
      </c>
      <c r="B37" s="125" t="s">
        <v>181</v>
      </c>
    </row>
    <row r="38" spans="1:2" x14ac:dyDescent="0.3">
      <c r="A38" s="1" t="s">
        <v>402</v>
      </c>
      <c r="B38" s="125" t="s">
        <v>182</v>
      </c>
    </row>
    <row r="39" spans="1:2" x14ac:dyDescent="0.3">
      <c r="A39" s="1" t="s">
        <v>40</v>
      </c>
      <c r="B39" s="125" t="s">
        <v>183</v>
      </c>
    </row>
    <row r="40" spans="1:2" x14ac:dyDescent="0.3">
      <c r="A40" s="1" t="s">
        <v>520</v>
      </c>
      <c r="B40" s="125" t="s">
        <v>521</v>
      </c>
    </row>
    <row r="41" spans="1:2" x14ac:dyDescent="0.3">
      <c r="A41" s="1" t="s">
        <v>41</v>
      </c>
      <c r="B41" s="125" t="s">
        <v>184</v>
      </c>
    </row>
    <row r="42" spans="1:2" x14ac:dyDescent="0.3">
      <c r="A42" s="1" t="s">
        <v>42</v>
      </c>
      <c r="B42" s="125" t="s">
        <v>185</v>
      </c>
    </row>
    <row r="43" spans="1:2" x14ac:dyDescent="0.3">
      <c r="A43" s="1" t="s">
        <v>594</v>
      </c>
      <c r="B43" s="125" t="s">
        <v>595</v>
      </c>
    </row>
    <row r="44" spans="1:2" x14ac:dyDescent="0.3">
      <c r="A44" s="1" t="s">
        <v>43</v>
      </c>
      <c r="B44" s="125" t="s">
        <v>186</v>
      </c>
    </row>
    <row r="45" spans="1:2" x14ac:dyDescent="0.3">
      <c r="A45" s="1" t="s">
        <v>44</v>
      </c>
      <c r="B45" s="125" t="s">
        <v>187</v>
      </c>
    </row>
    <row r="46" spans="1:2" x14ac:dyDescent="0.3">
      <c r="A46" s="1" t="s">
        <v>45</v>
      </c>
      <c r="B46" s="125" t="s">
        <v>188</v>
      </c>
    </row>
    <row r="47" spans="1:2" x14ac:dyDescent="0.3">
      <c r="A47" s="1" t="s">
        <v>596</v>
      </c>
      <c r="B47" s="125" t="s">
        <v>597</v>
      </c>
    </row>
    <row r="48" spans="1:2" x14ac:dyDescent="0.3">
      <c r="A48" s="1" t="s">
        <v>46</v>
      </c>
      <c r="B48" s="125" t="s">
        <v>189</v>
      </c>
    </row>
    <row r="49" spans="1:2" x14ac:dyDescent="0.3">
      <c r="A49" s="1" t="s">
        <v>522</v>
      </c>
      <c r="B49" s="125" t="s">
        <v>523</v>
      </c>
    </row>
    <row r="50" spans="1:2" x14ac:dyDescent="0.3">
      <c r="A50" s="1" t="s">
        <v>403</v>
      </c>
      <c r="B50" s="125" t="s">
        <v>190</v>
      </c>
    </row>
    <row r="51" spans="1:2" x14ac:dyDescent="0.3">
      <c r="A51" s="1" t="s">
        <v>708</v>
      </c>
      <c r="B51" s="125" t="s">
        <v>709</v>
      </c>
    </row>
    <row r="52" spans="1:2" x14ac:dyDescent="0.3">
      <c r="A52" s="1" t="s">
        <v>524</v>
      </c>
      <c r="B52" s="125" t="s">
        <v>191</v>
      </c>
    </row>
    <row r="53" spans="1:2" x14ac:dyDescent="0.3">
      <c r="A53" s="1" t="s">
        <v>598</v>
      </c>
      <c r="B53" s="125" t="s">
        <v>599</v>
      </c>
    </row>
    <row r="54" spans="1:2" x14ac:dyDescent="0.3">
      <c r="A54" s="1" t="s">
        <v>600</v>
      </c>
      <c r="B54" s="125" t="s">
        <v>581</v>
      </c>
    </row>
    <row r="55" spans="1:2" x14ac:dyDescent="0.3">
      <c r="A55" s="1" t="s">
        <v>47</v>
      </c>
      <c r="B55" s="125" t="s">
        <v>192</v>
      </c>
    </row>
    <row r="56" spans="1:2" x14ac:dyDescent="0.3">
      <c r="A56" s="1" t="s">
        <v>48</v>
      </c>
      <c r="B56" s="125" t="s">
        <v>193</v>
      </c>
    </row>
    <row r="57" spans="1:2" x14ac:dyDescent="0.3">
      <c r="A57" s="1" t="s">
        <v>601</v>
      </c>
      <c r="B57" s="125" t="s">
        <v>602</v>
      </c>
    </row>
    <row r="58" spans="1:2" x14ac:dyDescent="0.3">
      <c r="A58" s="1" t="s">
        <v>603</v>
      </c>
      <c r="B58" s="125" t="s">
        <v>194</v>
      </c>
    </row>
    <row r="59" spans="1:2" x14ac:dyDescent="0.3">
      <c r="A59" s="1" t="s">
        <v>49</v>
      </c>
      <c r="B59" s="125" t="s">
        <v>196</v>
      </c>
    </row>
    <row r="60" spans="1:2" x14ac:dyDescent="0.3">
      <c r="A60" s="1" t="s">
        <v>525</v>
      </c>
      <c r="B60" s="125" t="s">
        <v>526</v>
      </c>
    </row>
    <row r="61" spans="1:2" x14ac:dyDescent="0.3">
      <c r="A61" s="1" t="s">
        <v>604</v>
      </c>
      <c r="B61" s="125" t="s">
        <v>197</v>
      </c>
    </row>
    <row r="62" spans="1:2" x14ac:dyDescent="0.3">
      <c r="A62" s="1" t="s">
        <v>605</v>
      </c>
      <c r="B62" s="125" t="s">
        <v>606</v>
      </c>
    </row>
    <row r="63" spans="1:2" x14ac:dyDescent="0.3">
      <c r="A63" s="1" t="s">
        <v>607</v>
      </c>
      <c r="B63" s="125" t="s">
        <v>608</v>
      </c>
    </row>
    <row r="64" spans="1:2" x14ac:dyDescent="0.3">
      <c r="A64" s="1" t="s">
        <v>609</v>
      </c>
      <c r="B64" s="125" t="s">
        <v>610</v>
      </c>
    </row>
    <row r="65" spans="1:2" x14ac:dyDescent="0.3">
      <c r="A65" s="1" t="s">
        <v>611</v>
      </c>
      <c r="B65" s="125" t="s">
        <v>199</v>
      </c>
    </row>
    <row r="66" spans="1:2" x14ac:dyDescent="0.3">
      <c r="A66" s="1" t="s">
        <v>50</v>
      </c>
      <c r="B66" s="125" t="s">
        <v>200</v>
      </c>
    </row>
    <row r="67" spans="1:2" x14ac:dyDescent="0.3">
      <c r="A67" s="1" t="s">
        <v>612</v>
      </c>
      <c r="B67" s="125" t="s">
        <v>201</v>
      </c>
    </row>
    <row r="68" spans="1:2" x14ac:dyDescent="0.3">
      <c r="A68" s="1" t="s">
        <v>51</v>
      </c>
      <c r="B68" s="125" t="s">
        <v>202</v>
      </c>
    </row>
    <row r="69" spans="1:2" x14ac:dyDescent="0.3">
      <c r="A69" s="1" t="s">
        <v>404</v>
      </c>
      <c r="B69" s="125" t="s">
        <v>405</v>
      </c>
    </row>
    <row r="70" spans="1:2" x14ac:dyDescent="0.3">
      <c r="A70" s="1" t="s">
        <v>406</v>
      </c>
      <c r="B70" s="125" t="s">
        <v>204</v>
      </c>
    </row>
    <row r="71" spans="1:2" x14ac:dyDescent="0.3">
      <c r="A71" s="1" t="s">
        <v>407</v>
      </c>
      <c r="B71" s="125" t="s">
        <v>206</v>
      </c>
    </row>
    <row r="72" spans="1:2" x14ac:dyDescent="0.3">
      <c r="A72" s="1" t="s">
        <v>408</v>
      </c>
      <c r="B72" s="125" t="s">
        <v>381</v>
      </c>
    </row>
    <row r="73" spans="1:2" x14ac:dyDescent="0.3">
      <c r="A73" s="1" t="s">
        <v>409</v>
      </c>
      <c r="B73" s="125" t="s">
        <v>502</v>
      </c>
    </row>
    <row r="74" spans="1:2" x14ac:dyDescent="0.3">
      <c r="A74" s="1" t="s">
        <v>527</v>
      </c>
      <c r="B74" s="125" t="s">
        <v>207</v>
      </c>
    </row>
    <row r="75" spans="1:2" x14ac:dyDescent="0.3">
      <c r="A75" s="1" t="s">
        <v>613</v>
      </c>
      <c r="B75" s="125" t="s">
        <v>581</v>
      </c>
    </row>
    <row r="76" spans="1:2" x14ac:dyDescent="0.3">
      <c r="A76" s="1" t="s">
        <v>614</v>
      </c>
      <c r="B76" s="125" t="s">
        <v>210</v>
      </c>
    </row>
    <row r="77" spans="1:2" x14ac:dyDescent="0.3">
      <c r="A77" s="1" t="s">
        <v>615</v>
      </c>
      <c r="B77" s="125" t="s">
        <v>245</v>
      </c>
    </row>
    <row r="78" spans="1:2" x14ac:dyDescent="0.3">
      <c r="A78" s="1" t="s">
        <v>52</v>
      </c>
      <c r="B78" s="125" t="s">
        <v>211</v>
      </c>
    </row>
    <row r="79" spans="1:2" x14ac:dyDescent="0.3">
      <c r="A79" s="1" t="s">
        <v>410</v>
      </c>
      <c r="B79" s="125" t="s">
        <v>212</v>
      </c>
    </row>
    <row r="80" spans="1:2" x14ac:dyDescent="0.3">
      <c r="A80" s="1" t="s">
        <v>616</v>
      </c>
      <c r="B80" s="125" t="s">
        <v>195</v>
      </c>
    </row>
    <row r="81" spans="1:2" x14ac:dyDescent="0.3">
      <c r="A81" s="1" t="s">
        <v>411</v>
      </c>
      <c r="B81" s="125" t="s">
        <v>213</v>
      </c>
    </row>
    <row r="82" spans="1:2" x14ac:dyDescent="0.3">
      <c r="A82" s="1" t="s">
        <v>53</v>
      </c>
      <c r="B82" s="125" t="s">
        <v>214</v>
      </c>
    </row>
    <row r="83" spans="1:2" x14ac:dyDescent="0.3">
      <c r="A83" s="1" t="s">
        <v>54</v>
      </c>
      <c r="B83" s="125" t="s">
        <v>215</v>
      </c>
    </row>
    <row r="84" spans="1:2" x14ac:dyDescent="0.3">
      <c r="A84" s="1" t="s">
        <v>55</v>
      </c>
      <c r="B84" s="125" t="s">
        <v>216</v>
      </c>
    </row>
    <row r="85" spans="1:2" x14ac:dyDescent="0.3">
      <c r="A85" s="1" t="s">
        <v>617</v>
      </c>
      <c r="B85" s="125" t="s">
        <v>710</v>
      </c>
    </row>
    <row r="86" spans="1:2" x14ac:dyDescent="0.3">
      <c r="A86" s="1" t="s">
        <v>56</v>
      </c>
      <c r="B86" s="125" t="s">
        <v>217</v>
      </c>
    </row>
    <row r="87" spans="1:2" x14ac:dyDescent="0.3">
      <c r="A87" s="1" t="s">
        <v>57</v>
      </c>
      <c r="B87" s="125" t="s">
        <v>218</v>
      </c>
    </row>
    <row r="88" spans="1:2" x14ac:dyDescent="0.3">
      <c r="A88" s="1" t="s">
        <v>528</v>
      </c>
      <c r="B88" s="125" t="s">
        <v>529</v>
      </c>
    </row>
    <row r="89" spans="1:2" x14ac:dyDescent="0.3">
      <c r="A89" s="1" t="s">
        <v>618</v>
      </c>
      <c r="B89" s="125" t="s">
        <v>581</v>
      </c>
    </row>
    <row r="90" spans="1:2" x14ac:dyDescent="0.3">
      <c r="A90" s="1" t="s">
        <v>619</v>
      </c>
      <c r="B90" s="125" t="s">
        <v>219</v>
      </c>
    </row>
    <row r="91" spans="1:2" x14ac:dyDescent="0.3">
      <c r="A91" s="1" t="s">
        <v>58</v>
      </c>
      <c r="B91" s="125" t="s">
        <v>220</v>
      </c>
    </row>
    <row r="92" spans="1:2" x14ac:dyDescent="0.3">
      <c r="A92" s="1" t="s">
        <v>59</v>
      </c>
      <c r="B92" s="125" t="s">
        <v>221</v>
      </c>
    </row>
    <row r="93" spans="1:2" x14ac:dyDescent="0.3">
      <c r="A93" s="1" t="s">
        <v>60</v>
      </c>
      <c r="B93" s="125" t="s">
        <v>222</v>
      </c>
    </row>
    <row r="94" spans="1:2" x14ac:dyDescent="0.3">
      <c r="A94" s="1" t="s">
        <v>620</v>
      </c>
      <c r="B94" s="125" t="s">
        <v>530</v>
      </c>
    </row>
    <row r="95" spans="1:2" x14ac:dyDescent="0.3">
      <c r="A95" s="110" t="s">
        <v>61</v>
      </c>
      <c r="B95" s="125" t="s">
        <v>531</v>
      </c>
    </row>
    <row r="96" spans="1:2" x14ac:dyDescent="0.3">
      <c r="A96" s="1" t="s">
        <v>62</v>
      </c>
      <c r="B96" s="125" t="s">
        <v>223</v>
      </c>
    </row>
    <row r="97" spans="1:2" x14ac:dyDescent="0.3">
      <c r="A97" s="1" t="s">
        <v>621</v>
      </c>
      <c r="B97" s="125" t="s">
        <v>532</v>
      </c>
    </row>
    <row r="98" spans="1:2" x14ac:dyDescent="0.3">
      <c r="A98" s="1" t="s">
        <v>412</v>
      </c>
      <c r="B98" s="125" t="s">
        <v>224</v>
      </c>
    </row>
    <row r="99" spans="1:2" x14ac:dyDescent="0.3">
      <c r="A99" s="1" t="s">
        <v>413</v>
      </c>
      <c r="B99" s="125" t="s">
        <v>414</v>
      </c>
    </row>
    <row r="100" spans="1:2" x14ac:dyDescent="0.3">
      <c r="A100" s="1" t="s">
        <v>63</v>
      </c>
      <c r="B100" s="125" t="s">
        <v>225</v>
      </c>
    </row>
    <row r="101" spans="1:2" x14ac:dyDescent="0.3">
      <c r="A101" s="1" t="s">
        <v>622</v>
      </c>
      <c r="B101" s="125" t="s">
        <v>581</v>
      </c>
    </row>
    <row r="102" spans="1:2" x14ac:dyDescent="0.3">
      <c r="A102" s="1" t="s">
        <v>64</v>
      </c>
      <c r="B102" s="125" t="s">
        <v>226</v>
      </c>
    </row>
    <row r="103" spans="1:2" x14ac:dyDescent="0.3">
      <c r="A103" s="1" t="s">
        <v>623</v>
      </c>
      <c r="B103" s="125" t="s">
        <v>581</v>
      </c>
    </row>
    <row r="104" spans="1:2" x14ac:dyDescent="0.3">
      <c r="A104" s="1" t="s">
        <v>65</v>
      </c>
      <c r="B104" s="125" t="s">
        <v>227</v>
      </c>
    </row>
    <row r="105" spans="1:2" x14ac:dyDescent="0.3">
      <c r="A105" s="1" t="s">
        <v>624</v>
      </c>
      <c r="B105" s="125" t="s">
        <v>625</v>
      </c>
    </row>
    <row r="106" spans="1:2" x14ac:dyDescent="0.3">
      <c r="A106" s="1" t="s">
        <v>626</v>
      </c>
      <c r="B106" s="125" t="s">
        <v>711</v>
      </c>
    </row>
    <row r="107" spans="1:2" x14ac:dyDescent="0.3">
      <c r="A107" s="1" t="s">
        <v>534</v>
      </c>
      <c r="B107" s="125" t="s">
        <v>535</v>
      </c>
    </row>
    <row r="108" spans="1:2" x14ac:dyDescent="0.3">
      <c r="A108" s="1" t="s">
        <v>66</v>
      </c>
      <c r="B108" s="125" t="s">
        <v>228</v>
      </c>
    </row>
    <row r="109" spans="1:2" x14ac:dyDescent="0.3">
      <c r="A109" s="1" t="s">
        <v>67</v>
      </c>
      <c r="B109" s="125" t="s">
        <v>229</v>
      </c>
    </row>
    <row r="110" spans="1:2" x14ac:dyDescent="0.3">
      <c r="A110" s="1" t="s">
        <v>627</v>
      </c>
      <c r="B110" s="125" t="s">
        <v>628</v>
      </c>
    </row>
    <row r="111" spans="1:2" x14ac:dyDescent="0.3">
      <c r="A111" s="1" t="s">
        <v>68</v>
      </c>
      <c r="B111" s="125" t="s">
        <v>230</v>
      </c>
    </row>
    <row r="112" spans="1:2" x14ac:dyDescent="0.3">
      <c r="A112" s="1" t="s">
        <v>415</v>
      </c>
      <c r="B112" s="125" t="s">
        <v>503</v>
      </c>
    </row>
    <row r="113" spans="1:2" x14ac:dyDescent="0.3">
      <c r="A113" s="1" t="s">
        <v>629</v>
      </c>
      <c r="B113" s="125" t="s">
        <v>231</v>
      </c>
    </row>
    <row r="114" spans="1:2" x14ac:dyDescent="0.3">
      <c r="A114" s="1" t="s">
        <v>69</v>
      </c>
      <c r="B114" s="125" t="s">
        <v>232</v>
      </c>
    </row>
    <row r="115" spans="1:2" x14ac:dyDescent="0.3">
      <c r="A115" s="1" t="s">
        <v>70</v>
      </c>
      <c r="B115" s="125" t="s">
        <v>233</v>
      </c>
    </row>
    <row r="116" spans="1:2" x14ac:dyDescent="0.3">
      <c r="A116" s="1" t="s">
        <v>71</v>
      </c>
      <c r="B116" s="125" t="s">
        <v>234</v>
      </c>
    </row>
    <row r="117" spans="1:2" x14ac:dyDescent="0.3">
      <c r="A117" s="1" t="s">
        <v>416</v>
      </c>
      <c r="B117" s="125" t="s">
        <v>235</v>
      </c>
    </row>
    <row r="118" spans="1:2" x14ac:dyDescent="0.3">
      <c r="A118" s="1" t="s">
        <v>536</v>
      </c>
      <c r="B118" s="125" t="s">
        <v>537</v>
      </c>
    </row>
    <row r="119" spans="1:2" x14ac:dyDescent="0.3">
      <c r="A119" s="1" t="s">
        <v>630</v>
      </c>
      <c r="B119" s="125" t="s">
        <v>237</v>
      </c>
    </row>
    <row r="120" spans="1:2" x14ac:dyDescent="0.3">
      <c r="A120" s="1" t="s">
        <v>72</v>
      </c>
      <c r="B120" s="125" t="s">
        <v>238</v>
      </c>
    </row>
    <row r="121" spans="1:2" x14ac:dyDescent="0.3">
      <c r="A121" s="1" t="s">
        <v>417</v>
      </c>
      <c r="B121" s="125" t="s">
        <v>418</v>
      </c>
    </row>
    <row r="122" spans="1:2" x14ac:dyDescent="0.3">
      <c r="A122" s="1" t="s">
        <v>538</v>
      </c>
      <c r="B122" s="125" t="s">
        <v>240</v>
      </c>
    </row>
    <row r="123" spans="1:2" x14ac:dyDescent="0.3">
      <c r="A123" s="1" t="s">
        <v>73</v>
      </c>
      <c r="B123" s="125" t="s">
        <v>241</v>
      </c>
    </row>
    <row r="124" spans="1:2" x14ac:dyDescent="0.3">
      <c r="A124" s="1" t="s">
        <v>74</v>
      </c>
      <c r="B124" s="125" t="s">
        <v>242</v>
      </c>
    </row>
    <row r="125" spans="1:2" x14ac:dyDescent="0.3">
      <c r="A125" s="1" t="s">
        <v>75</v>
      </c>
      <c r="B125" s="125" t="s">
        <v>250</v>
      </c>
    </row>
    <row r="126" spans="1:2" x14ac:dyDescent="0.3">
      <c r="A126" s="1" t="s">
        <v>419</v>
      </c>
      <c r="B126" s="125" t="s">
        <v>243</v>
      </c>
    </row>
    <row r="127" spans="1:2" x14ac:dyDescent="0.3">
      <c r="A127" s="1" t="s">
        <v>76</v>
      </c>
      <c r="B127" s="125" t="s">
        <v>244</v>
      </c>
    </row>
    <row r="128" spans="1:2" x14ac:dyDescent="0.3">
      <c r="A128" s="1" t="s">
        <v>631</v>
      </c>
      <c r="B128" s="125" t="s">
        <v>581</v>
      </c>
    </row>
    <row r="129" spans="1:2" x14ac:dyDescent="0.3">
      <c r="A129" s="1" t="s">
        <v>420</v>
      </c>
      <c r="B129" s="125" t="s">
        <v>421</v>
      </c>
    </row>
    <row r="130" spans="1:2" x14ac:dyDescent="0.3">
      <c r="A130" s="1" t="s">
        <v>422</v>
      </c>
      <c r="B130" s="125" t="s">
        <v>246</v>
      </c>
    </row>
    <row r="131" spans="1:2" x14ac:dyDescent="0.3">
      <c r="A131" s="1" t="s">
        <v>77</v>
      </c>
      <c r="B131" s="125" t="s">
        <v>247</v>
      </c>
    </row>
    <row r="132" spans="1:2" x14ac:dyDescent="0.3">
      <c r="A132" s="1" t="s">
        <v>423</v>
      </c>
      <c r="B132" s="125" t="s">
        <v>248</v>
      </c>
    </row>
    <row r="133" spans="1:2" x14ac:dyDescent="0.3">
      <c r="A133" s="1" t="s">
        <v>632</v>
      </c>
      <c r="B133" s="125" t="s">
        <v>633</v>
      </c>
    </row>
    <row r="134" spans="1:2" x14ac:dyDescent="0.3">
      <c r="A134" s="1" t="s">
        <v>78</v>
      </c>
      <c r="B134" s="125" t="s">
        <v>249</v>
      </c>
    </row>
    <row r="135" spans="1:2" x14ac:dyDescent="0.3">
      <c r="A135" s="1" t="s">
        <v>634</v>
      </c>
      <c r="B135" s="125" t="s">
        <v>581</v>
      </c>
    </row>
    <row r="136" spans="1:2" x14ac:dyDescent="0.3">
      <c r="A136" s="1" t="s">
        <v>635</v>
      </c>
      <c r="B136" s="125" t="s">
        <v>504</v>
      </c>
    </row>
    <row r="137" spans="1:2" x14ac:dyDescent="0.3">
      <c r="A137" s="1" t="s">
        <v>636</v>
      </c>
      <c r="B137" s="125" t="s">
        <v>581</v>
      </c>
    </row>
    <row r="138" spans="1:2" x14ac:dyDescent="0.3">
      <c r="A138" s="1" t="s">
        <v>424</v>
      </c>
      <c r="B138" s="125" t="s">
        <v>251</v>
      </c>
    </row>
    <row r="139" spans="1:2" x14ac:dyDescent="0.3">
      <c r="A139" s="1" t="s">
        <v>637</v>
      </c>
      <c r="B139" s="125" t="s">
        <v>638</v>
      </c>
    </row>
    <row r="140" spans="1:2" x14ac:dyDescent="0.3">
      <c r="A140" s="1" t="s">
        <v>425</v>
      </c>
      <c r="B140" s="125" t="s">
        <v>252</v>
      </c>
    </row>
    <row r="141" spans="1:2" x14ac:dyDescent="0.3">
      <c r="A141" s="1" t="s">
        <v>639</v>
      </c>
      <c r="B141" s="125" t="s">
        <v>253</v>
      </c>
    </row>
    <row r="142" spans="1:2" x14ac:dyDescent="0.3">
      <c r="A142" s="110" t="s">
        <v>426</v>
      </c>
      <c r="B142" s="125" t="s">
        <v>254</v>
      </c>
    </row>
    <row r="143" spans="1:2" x14ac:dyDescent="0.3">
      <c r="A143" s="110" t="s">
        <v>79</v>
      </c>
      <c r="B143" s="125" t="s">
        <v>255</v>
      </c>
    </row>
    <row r="144" spans="1:2" x14ac:dyDescent="0.3">
      <c r="A144" s="1" t="s">
        <v>539</v>
      </c>
      <c r="B144" s="125" t="s">
        <v>540</v>
      </c>
    </row>
    <row r="145" spans="1:2" x14ac:dyDescent="0.3">
      <c r="A145" s="1" t="s">
        <v>80</v>
      </c>
      <c r="B145" s="125" t="s">
        <v>256</v>
      </c>
    </row>
    <row r="146" spans="1:2" x14ac:dyDescent="0.3">
      <c r="A146" s="1" t="s">
        <v>81</v>
      </c>
      <c r="B146" s="125" t="s">
        <v>257</v>
      </c>
    </row>
    <row r="147" spans="1:2" x14ac:dyDescent="0.3">
      <c r="A147" s="1" t="s">
        <v>82</v>
      </c>
      <c r="B147" s="125" t="s">
        <v>258</v>
      </c>
    </row>
    <row r="148" spans="1:2" x14ac:dyDescent="0.3">
      <c r="A148" s="1" t="s">
        <v>83</v>
      </c>
      <c r="B148" s="125" t="s">
        <v>259</v>
      </c>
    </row>
    <row r="149" spans="1:2" x14ac:dyDescent="0.3">
      <c r="A149" s="1" t="s">
        <v>427</v>
      </c>
      <c r="B149" s="125" t="s">
        <v>262</v>
      </c>
    </row>
    <row r="150" spans="1:2" x14ac:dyDescent="0.3">
      <c r="A150" s="1" t="s">
        <v>541</v>
      </c>
      <c r="B150" s="125" t="s">
        <v>542</v>
      </c>
    </row>
    <row r="151" spans="1:2" x14ac:dyDescent="0.3">
      <c r="A151" s="1" t="s">
        <v>640</v>
      </c>
      <c r="B151" s="125" t="s">
        <v>533</v>
      </c>
    </row>
    <row r="152" spans="1:2" x14ac:dyDescent="0.3">
      <c r="A152" s="1" t="s">
        <v>428</v>
      </c>
      <c r="B152" s="125" t="s">
        <v>641</v>
      </c>
    </row>
    <row r="153" spans="1:2" x14ac:dyDescent="0.3">
      <c r="A153" s="1" t="s">
        <v>642</v>
      </c>
      <c r="B153" s="125" t="s">
        <v>543</v>
      </c>
    </row>
    <row r="154" spans="1:2" x14ac:dyDescent="0.3">
      <c r="A154" s="1" t="s">
        <v>84</v>
      </c>
      <c r="B154" s="125" t="s">
        <v>263</v>
      </c>
    </row>
    <row r="155" spans="1:2" x14ac:dyDescent="0.3">
      <c r="A155" s="1" t="s">
        <v>429</v>
      </c>
      <c r="B155" s="125" t="s">
        <v>264</v>
      </c>
    </row>
    <row r="156" spans="1:2" x14ac:dyDescent="0.3">
      <c r="A156" s="1" t="s">
        <v>85</v>
      </c>
      <c r="B156" s="125" t="s">
        <v>265</v>
      </c>
    </row>
    <row r="157" spans="1:2" x14ac:dyDescent="0.3">
      <c r="A157" s="1" t="s">
        <v>86</v>
      </c>
      <c r="B157" s="125" t="s">
        <v>266</v>
      </c>
    </row>
    <row r="158" spans="1:2" x14ac:dyDescent="0.3">
      <c r="A158" s="1" t="s">
        <v>430</v>
      </c>
      <c r="B158" s="125" t="s">
        <v>267</v>
      </c>
    </row>
    <row r="159" spans="1:2" x14ac:dyDescent="0.3">
      <c r="A159" s="1" t="s">
        <v>431</v>
      </c>
      <c r="B159" s="125" t="s">
        <v>432</v>
      </c>
    </row>
    <row r="160" spans="1:2" x14ac:dyDescent="0.3">
      <c r="A160" s="1" t="s">
        <v>643</v>
      </c>
      <c r="B160" s="125" t="s">
        <v>581</v>
      </c>
    </row>
    <row r="161" spans="1:2" x14ac:dyDescent="0.3">
      <c r="A161" s="1" t="s">
        <v>87</v>
      </c>
      <c r="B161" s="125" t="s">
        <v>268</v>
      </c>
    </row>
    <row r="162" spans="1:2" x14ac:dyDescent="0.3">
      <c r="A162" s="1" t="s">
        <v>88</v>
      </c>
      <c r="B162" s="125" t="s">
        <v>269</v>
      </c>
    </row>
    <row r="163" spans="1:2" x14ac:dyDescent="0.3">
      <c r="A163" s="1" t="s">
        <v>89</v>
      </c>
      <c r="B163" s="125" t="s">
        <v>270</v>
      </c>
    </row>
    <row r="164" spans="1:2" x14ac:dyDescent="0.3">
      <c r="A164" s="1" t="s">
        <v>90</v>
      </c>
      <c r="B164" s="125" t="s">
        <v>271</v>
      </c>
    </row>
    <row r="165" spans="1:2" x14ac:dyDescent="0.3">
      <c r="A165" s="1" t="s">
        <v>544</v>
      </c>
      <c r="B165" s="125" t="s">
        <v>433</v>
      </c>
    </row>
    <row r="166" spans="1:2" x14ac:dyDescent="0.3">
      <c r="A166" s="1" t="s">
        <v>91</v>
      </c>
      <c r="B166" s="125" t="s">
        <v>272</v>
      </c>
    </row>
    <row r="167" spans="1:2" x14ac:dyDescent="0.3">
      <c r="A167" s="1" t="s">
        <v>92</v>
      </c>
      <c r="B167" s="125" t="s">
        <v>273</v>
      </c>
    </row>
    <row r="168" spans="1:2" x14ac:dyDescent="0.3">
      <c r="A168" s="1" t="s">
        <v>93</v>
      </c>
      <c r="B168" s="125" t="s">
        <v>274</v>
      </c>
    </row>
    <row r="169" spans="1:2" x14ac:dyDescent="0.3">
      <c r="A169" s="1" t="s">
        <v>94</v>
      </c>
      <c r="B169" s="125" t="s">
        <v>276</v>
      </c>
    </row>
    <row r="170" spans="1:2" x14ac:dyDescent="0.3">
      <c r="A170" s="1" t="s">
        <v>434</v>
      </c>
      <c r="B170" s="125" t="s">
        <v>278</v>
      </c>
    </row>
    <row r="171" spans="1:2" x14ac:dyDescent="0.3">
      <c r="A171" s="1" t="s">
        <v>644</v>
      </c>
      <c r="B171" s="125" t="s">
        <v>260</v>
      </c>
    </row>
    <row r="172" spans="1:2" x14ac:dyDescent="0.3">
      <c r="A172" s="1" t="s">
        <v>435</v>
      </c>
      <c r="B172" s="125" t="s">
        <v>279</v>
      </c>
    </row>
    <row r="173" spans="1:2" x14ac:dyDescent="0.3">
      <c r="A173" s="1" t="s">
        <v>436</v>
      </c>
      <c r="B173" s="125" t="s">
        <v>280</v>
      </c>
    </row>
    <row r="174" spans="1:2" x14ac:dyDescent="0.3">
      <c r="A174" s="1" t="s">
        <v>437</v>
      </c>
      <c r="B174" s="125" t="s">
        <v>281</v>
      </c>
    </row>
    <row r="175" spans="1:2" x14ac:dyDescent="0.3">
      <c r="A175" s="1" t="s">
        <v>645</v>
      </c>
      <c r="B175" s="125" t="s">
        <v>712</v>
      </c>
    </row>
    <row r="176" spans="1:2" x14ac:dyDescent="0.3">
      <c r="A176" s="1" t="s">
        <v>545</v>
      </c>
      <c r="B176" s="125" t="s">
        <v>546</v>
      </c>
    </row>
    <row r="177" spans="1:2" x14ac:dyDescent="0.3">
      <c r="A177" s="1" t="s">
        <v>438</v>
      </c>
      <c r="B177" s="125" t="s">
        <v>282</v>
      </c>
    </row>
    <row r="178" spans="1:2" x14ac:dyDescent="0.3">
      <c r="A178" s="1" t="s">
        <v>505</v>
      </c>
      <c r="B178" s="125" t="s">
        <v>646</v>
      </c>
    </row>
    <row r="179" spans="1:2" x14ac:dyDescent="0.3">
      <c r="A179" s="1" t="s">
        <v>647</v>
      </c>
      <c r="B179" s="125" t="s">
        <v>648</v>
      </c>
    </row>
    <row r="180" spans="1:2" x14ac:dyDescent="0.3">
      <c r="A180" s="1" t="s">
        <v>95</v>
      </c>
      <c r="B180" s="125" t="s">
        <v>283</v>
      </c>
    </row>
    <row r="181" spans="1:2" x14ac:dyDescent="0.3">
      <c r="A181" s="1" t="s">
        <v>649</v>
      </c>
      <c r="B181" s="125" t="s">
        <v>284</v>
      </c>
    </row>
    <row r="182" spans="1:2" x14ac:dyDescent="0.3">
      <c r="A182" s="1" t="s">
        <v>439</v>
      </c>
      <c r="B182" s="125" t="s">
        <v>285</v>
      </c>
    </row>
    <row r="183" spans="1:2" x14ac:dyDescent="0.3">
      <c r="A183" s="1" t="s">
        <v>440</v>
      </c>
      <c r="B183" s="125" t="s">
        <v>286</v>
      </c>
    </row>
    <row r="184" spans="1:2" x14ac:dyDescent="0.3">
      <c r="A184" s="1" t="s">
        <v>96</v>
      </c>
      <c r="B184" s="125" t="s">
        <v>287</v>
      </c>
    </row>
    <row r="185" spans="1:2" x14ac:dyDescent="0.3">
      <c r="A185" s="1" t="s">
        <v>650</v>
      </c>
      <c r="B185" s="125" t="s">
        <v>288</v>
      </c>
    </row>
    <row r="186" spans="1:2" x14ac:dyDescent="0.3">
      <c r="A186" s="1" t="s">
        <v>97</v>
      </c>
      <c r="B186" s="125" t="s">
        <v>289</v>
      </c>
    </row>
    <row r="187" spans="1:2" x14ac:dyDescent="0.3">
      <c r="A187" s="1" t="s">
        <v>651</v>
      </c>
      <c r="B187" s="125" t="s">
        <v>581</v>
      </c>
    </row>
    <row r="188" spans="1:2" x14ac:dyDescent="0.3">
      <c r="A188" s="1" t="s">
        <v>441</v>
      </c>
      <c r="B188" s="125" t="s">
        <v>290</v>
      </c>
    </row>
    <row r="189" spans="1:2" x14ac:dyDescent="0.3">
      <c r="A189" s="1" t="s">
        <v>652</v>
      </c>
      <c r="B189" s="125" t="s">
        <v>653</v>
      </c>
    </row>
    <row r="190" spans="1:2" x14ac:dyDescent="0.3">
      <c r="A190" s="1" t="s">
        <v>654</v>
      </c>
      <c r="B190" s="125" t="s">
        <v>713</v>
      </c>
    </row>
    <row r="191" spans="1:2" x14ac:dyDescent="0.3">
      <c r="A191" s="1" t="s">
        <v>655</v>
      </c>
      <c r="B191" s="125" t="s">
        <v>581</v>
      </c>
    </row>
    <row r="192" spans="1:2" x14ac:dyDescent="0.3">
      <c r="A192" s="1" t="s">
        <v>547</v>
      </c>
      <c r="B192" s="125" t="s">
        <v>548</v>
      </c>
    </row>
    <row r="193" spans="1:2" x14ac:dyDescent="0.3">
      <c r="A193" s="1" t="s">
        <v>98</v>
      </c>
      <c r="B193" s="125" t="s">
        <v>291</v>
      </c>
    </row>
    <row r="194" spans="1:2" x14ac:dyDescent="0.3">
      <c r="A194" s="1" t="s">
        <v>442</v>
      </c>
      <c r="B194" s="125" t="s">
        <v>506</v>
      </c>
    </row>
    <row r="195" spans="1:2" x14ac:dyDescent="0.3">
      <c r="A195" s="1" t="s">
        <v>656</v>
      </c>
      <c r="B195" s="125" t="s">
        <v>714</v>
      </c>
    </row>
    <row r="196" spans="1:2" x14ac:dyDescent="0.3">
      <c r="A196" s="1" t="s">
        <v>99</v>
      </c>
      <c r="B196" s="125" t="s">
        <v>292</v>
      </c>
    </row>
    <row r="197" spans="1:2" x14ac:dyDescent="0.3">
      <c r="A197" s="1" t="s">
        <v>100</v>
      </c>
      <c r="B197" s="125" t="s">
        <v>293</v>
      </c>
    </row>
    <row r="198" spans="1:2" x14ac:dyDescent="0.3">
      <c r="A198" s="1" t="s">
        <v>101</v>
      </c>
      <c r="B198" s="125" t="s">
        <v>294</v>
      </c>
    </row>
    <row r="199" spans="1:2" x14ac:dyDescent="0.3">
      <c r="A199" s="1" t="s">
        <v>657</v>
      </c>
      <c r="B199" s="125" t="s">
        <v>295</v>
      </c>
    </row>
    <row r="200" spans="1:2" x14ac:dyDescent="0.3">
      <c r="A200" s="1" t="s">
        <v>549</v>
      </c>
      <c r="B200" s="125" t="s">
        <v>550</v>
      </c>
    </row>
    <row r="201" spans="1:2" x14ac:dyDescent="0.3">
      <c r="A201" s="1" t="s">
        <v>102</v>
      </c>
      <c r="B201" s="125" t="s">
        <v>296</v>
      </c>
    </row>
    <row r="202" spans="1:2" x14ac:dyDescent="0.3">
      <c r="A202" s="1" t="s">
        <v>103</v>
      </c>
      <c r="B202" s="125" t="s">
        <v>297</v>
      </c>
    </row>
    <row r="203" spans="1:2" x14ac:dyDescent="0.3">
      <c r="A203" s="1" t="s">
        <v>658</v>
      </c>
      <c r="B203" s="125" t="s">
        <v>581</v>
      </c>
    </row>
    <row r="204" spans="1:2" x14ac:dyDescent="0.3">
      <c r="A204" s="1" t="s">
        <v>443</v>
      </c>
      <c r="B204" s="125" t="s">
        <v>444</v>
      </c>
    </row>
    <row r="205" spans="1:2" x14ac:dyDescent="0.3">
      <c r="A205" s="1" t="s">
        <v>507</v>
      </c>
      <c r="B205" s="125" t="s">
        <v>508</v>
      </c>
    </row>
    <row r="206" spans="1:2" x14ac:dyDescent="0.3">
      <c r="A206" s="1" t="s">
        <v>659</v>
      </c>
      <c r="B206" s="125" t="s">
        <v>236</v>
      </c>
    </row>
    <row r="207" spans="1:2" x14ac:dyDescent="0.3">
      <c r="A207" s="1" t="s">
        <v>445</v>
      </c>
      <c r="B207" s="125" t="s">
        <v>509</v>
      </c>
    </row>
    <row r="208" spans="1:2" x14ac:dyDescent="0.3">
      <c r="A208" s="1" t="s">
        <v>104</v>
      </c>
      <c r="B208" s="125" t="s">
        <v>298</v>
      </c>
    </row>
    <row r="209" spans="1:2" x14ac:dyDescent="0.3">
      <c r="A209" s="1" t="s">
        <v>660</v>
      </c>
      <c r="B209" s="125" t="s">
        <v>661</v>
      </c>
    </row>
    <row r="210" spans="1:2" x14ac:dyDescent="0.3">
      <c r="A210" s="1" t="s">
        <v>662</v>
      </c>
      <c r="B210" s="125" t="s">
        <v>209</v>
      </c>
    </row>
    <row r="211" spans="1:2" x14ac:dyDescent="0.3">
      <c r="A211" s="1" t="s">
        <v>663</v>
      </c>
      <c r="B211" s="125" t="s">
        <v>664</v>
      </c>
    </row>
    <row r="212" spans="1:2" x14ac:dyDescent="0.3">
      <c r="A212" s="1" t="s">
        <v>105</v>
      </c>
      <c r="B212" s="125" t="s">
        <v>299</v>
      </c>
    </row>
    <row r="213" spans="1:2" x14ac:dyDescent="0.3">
      <c r="A213" s="1" t="s">
        <v>106</v>
      </c>
      <c r="B213" s="125" t="s">
        <v>300</v>
      </c>
    </row>
    <row r="214" spans="1:2" x14ac:dyDescent="0.3">
      <c r="A214" s="1" t="s">
        <v>107</v>
      </c>
      <c r="B214" s="125" t="s">
        <v>301</v>
      </c>
    </row>
    <row r="215" spans="1:2" x14ac:dyDescent="0.3">
      <c r="A215" s="1" t="s">
        <v>446</v>
      </c>
      <c r="B215" s="125" t="s">
        <v>302</v>
      </c>
    </row>
    <row r="216" spans="1:2" x14ac:dyDescent="0.3">
      <c r="A216" s="1" t="s">
        <v>551</v>
      </c>
      <c r="B216" s="125" t="s">
        <v>552</v>
      </c>
    </row>
    <row r="217" spans="1:2" x14ac:dyDescent="0.3">
      <c r="A217" s="1" t="s">
        <v>108</v>
      </c>
      <c r="B217" s="125" t="s">
        <v>510</v>
      </c>
    </row>
    <row r="218" spans="1:2" x14ac:dyDescent="0.3">
      <c r="A218" s="1" t="s">
        <v>447</v>
      </c>
      <c r="B218" s="125" t="s">
        <v>303</v>
      </c>
    </row>
    <row r="219" spans="1:2" x14ac:dyDescent="0.3">
      <c r="A219" s="1" t="s">
        <v>109</v>
      </c>
      <c r="B219" s="125" t="s">
        <v>304</v>
      </c>
    </row>
    <row r="220" spans="1:2" x14ac:dyDescent="0.3">
      <c r="A220" s="1" t="s">
        <v>110</v>
      </c>
      <c r="B220" s="125" t="s">
        <v>305</v>
      </c>
    </row>
    <row r="221" spans="1:2" x14ac:dyDescent="0.3">
      <c r="A221" s="1" t="s">
        <v>111</v>
      </c>
      <c r="B221" s="125" t="s">
        <v>306</v>
      </c>
    </row>
    <row r="222" spans="1:2" x14ac:dyDescent="0.3">
      <c r="A222" s="1" t="s">
        <v>112</v>
      </c>
      <c r="B222" s="125" t="s">
        <v>307</v>
      </c>
    </row>
    <row r="223" spans="1:2" x14ac:dyDescent="0.3">
      <c r="A223" s="1" t="s">
        <v>113</v>
      </c>
      <c r="B223" s="125" t="s">
        <v>308</v>
      </c>
    </row>
    <row r="224" spans="1:2" x14ac:dyDescent="0.3">
      <c r="A224" s="1" t="s">
        <v>114</v>
      </c>
      <c r="B224" s="125" t="s">
        <v>309</v>
      </c>
    </row>
    <row r="225" spans="1:2" x14ac:dyDescent="0.3">
      <c r="A225" s="1" t="s">
        <v>115</v>
      </c>
      <c r="B225" s="125" t="s">
        <v>310</v>
      </c>
    </row>
    <row r="226" spans="1:2" x14ac:dyDescent="0.3">
      <c r="A226" s="1" t="s">
        <v>116</v>
      </c>
      <c r="B226" s="125" t="s">
        <v>311</v>
      </c>
    </row>
    <row r="227" spans="1:2" x14ac:dyDescent="0.3">
      <c r="A227" s="1" t="s">
        <v>665</v>
      </c>
      <c r="B227" s="125" t="s">
        <v>715</v>
      </c>
    </row>
    <row r="228" spans="1:2" x14ac:dyDescent="0.3">
      <c r="A228" s="1" t="s">
        <v>553</v>
      </c>
      <c r="B228" s="125" t="s">
        <v>554</v>
      </c>
    </row>
    <row r="229" spans="1:2" x14ac:dyDescent="0.3">
      <c r="A229" s="1" t="s">
        <v>117</v>
      </c>
      <c r="B229" s="125" t="s">
        <v>312</v>
      </c>
    </row>
    <row r="230" spans="1:2" x14ac:dyDescent="0.3">
      <c r="A230" s="1" t="s">
        <v>118</v>
      </c>
      <c r="B230" s="125" t="s">
        <v>313</v>
      </c>
    </row>
    <row r="231" spans="1:2" x14ac:dyDescent="0.3">
      <c r="A231" s="1" t="s">
        <v>119</v>
      </c>
      <c r="B231" s="125" t="s">
        <v>314</v>
      </c>
    </row>
    <row r="232" spans="1:2" x14ac:dyDescent="0.3">
      <c r="A232" s="1" t="s">
        <v>120</v>
      </c>
      <c r="B232" s="125" t="s">
        <v>315</v>
      </c>
    </row>
    <row r="233" spans="1:2" x14ac:dyDescent="0.3">
      <c r="A233" s="1" t="s">
        <v>666</v>
      </c>
      <c r="B233" s="125" t="s">
        <v>555</v>
      </c>
    </row>
    <row r="234" spans="1:2" x14ac:dyDescent="0.3">
      <c r="A234" s="1" t="s">
        <v>121</v>
      </c>
      <c r="B234" s="125" t="s">
        <v>316</v>
      </c>
    </row>
    <row r="235" spans="1:2" x14ac:dyDescent="0.3">
      <c r="A235" s="1" t="s">
        <v>448</v>
      </c>
      <c r="B235" s="125" t="s">
        <v>317</v>
      </c>
    </row>
    <row r="236" spans="1:2" x14ac:dyDescent="0.3">
      <c r="A236" s="1" t="s">
        <v>449</v>
      </c>
      <c r="B236" s="125" t="s">
        <v>318</v>
      </c>
    </row>
    <row r="237" spans="1:2" x14ac:dyDescent="0.3">
      <c r="A237" s="1" t="s">
        <v>450</v>
      </c>
      <c r="B237" s="125" t="s">
        <v>319</v>
      </c>
    </row>
    <row r="238" spans="1:2" x14ac:dyDescent="0.3">
      <c r="A238" s="1" t="s">
        <v>122</v>
      </c>
      <c r="B238" s="125" t="s">
        <v>320</v>
      </c>
    </row>
    <row r="239" spans="1:2" x14ac:dyDescent="0.3">
      <c r="A239" s="1" t="s">
        <v>451</v>
      </c>
      <c r="B239" s="125" t="s">
        <v>321</v>
      </c>
    </row>
    <row r="240" spans="1:2" x14ac:dyDescent="0.3">
      <c r="A240" s="1" t="s">
        <v>123</v>
      </c>
      <c r="B240" s="125" t="s">
        <v>322</v>
      </c>
    </row>
    <row r="241" spans="1:2" x14ac:dyDescent="0.3">
      <c r="A241" s="1" t="s">
        <v>124</v>
      </c>
      <c r="B241" s="125" t="s">
        <v>581</v>
      </c>
    </row>
    <row r="242" spans="1:2" x14ac:dyDescent="0.3">
      <c r="A242" s="1" t="s">
        <v>667</v>
      </c>
      <c r="B242" s="125" t="s">
        <v>323</v>
      </c>
    </row>
    <row r="243" spans="1:2" x14ac:dyDescent="0.3">
      <c r="A243" s="1" t="s">
        <v>125</v>
      </c>
      <c r="B243" s="125" t="s">
        <v>324</v>
      </c>
    </row>
    <row r="244" spans="1:2" x14ac:dyDescent="0.3">
      <c r="A244" s="1" t="s">
        <v>126</v>
      </c>
      <c r="B244" s="125" t="s">
        <v>325</v>
      </c>
    </row>
    <row r="245" spans="1:2" x14ac:dyDescent="0.3">
      <c r="A245" s="1" t="s">
        <v>127</v>
      </c>
      <c r="B245" s="125" t="s">
        <v>326</v>
      </c>
    </row>
    <row r="246" spans="1:2" x14ac:dyDescent="0.3">
      <c r="A246" s="1" t="s">
        <v>668</v>
      </c>
      <c r="B246" s="125" t="s">
        <v>327</v>
      </c>
    </row>
    <row r="247" spans="1:2" x14ac:dyDescent="0.3">
      <c r="A247" s="1" t="s">
        <v>452</v>
      </c>
      <c r="B247" s="125" t="s">
        <v>328</v>
      </c>
    </row>
    <row r="248" spans="1:2" x14ac:dyDescent="0.3">
      <c r="A248" s="1" t="s">
        <v>128</v>
      </c>
      <c r="B248" s="125" t="s">
        <v>329</v>
      </c>
    </row>
    <row r="249" spans="1:2" x14ac:dyDescent="0.3">
      <c r="A249" s="1" t="s">
        <v>453</v>
      </c>
      <c r="B249" s="125" t="s">
        <v>669</v>
      </c>
    </row>
    <row r="250" spans="1:2" x14ac:dyDescent="0.3">
      <c r="A250" s="1" t="s">
        <v>670</v>
      </c>
      <c r="B250" s="125" t="s">
        <v>558</v>
      </c>
    </row>
    <row r="251" spans="1:2" x14ac:dyDescent="0.3">
      <c r="A251" s="1" t="s">
        <v>671</v>
      </c>
      <c r="B251" s="125" t="s">
        <v>672</v>
      </c>
    </row>
    <row r="252" spans="1:2" x14ac:dyDescent="0.3">
      <c r="A252" s="1" t="s">
        <v>454</v>
      </c>
      <c r="B252" s="125" t="s">
        <v>330</v>
      </c>
    </row>
    <row r="253" spans="1:2" x14ac:dyDescent="0.3">
      <c r="A253" s="1" t="s">
        <v>556</v>
      </c>
      <c r="B253" s="125" t="s">
        <v>557</v>
      </c>
    </row>
    <row r="254" spans="1:2" x14ac:dyDescent="0.3">
      <c r="A254" s="1" t="s">
        <v>673</v>
      </c>
      <c r="B254" s="125" t="s">
        <v>331</v>
      </c>
    </row>
    <row r="255" spans="1:2" x14ac:dyDescent="0.3">
      <c r="A255" s="1" t="s">
        <v>674</v>
      </c>
      <c r="B255" s="125" t="s">
        <v>332</v>
      </c>
    </row>
    <row r="256" spans="1:2" x14ac:dyDescent="0.3">
      <c r="A256" s="1" t="s">
        <v>129</v>
      </c>
      <c r="B256" s="125" t="s">
        <v>333</v>
      </c>
    </row>
    <row r="257" spans="1:2" x14ac:dyDescent="0.3">
      <c r="A257" s="1" t="s">
        <v>675</v>
      </c>
      <c r="B257" s="125" t="s">
        <v>335</v>
      </c>
    </row>
    <row r="258" spans="1:2" x14ac:dyDescent="0.3">
      <c r="A258" s="1" t="s">
        <v>130</v>
      </c>
      <c r="B258" s="125" t="s">
        <v>336</v>
      </c>
    </row>
    <row r="259" spans="1:2" x14ac:dyDescent="0.3">
      <c r="A259" s="1" t="s">
        <v>676</v>
      </c>
      <c r="B259" s="125" t="s">
        <v>581</v>
      </c>
    </row>
    <row r="260" spans="1:2" x14ac:dyDescent="0.3">
      <c r="A260" s="1" t="s">
        <v>455</v>
      </c>
      <c r="B260" s="125" t="s">
        <v>337</v>
      </c>
    </row>
    <row r="261" spans="1:2" x14ac:dyDescent="0.3">
      <c r="A261" s="1" t="s">
        <v>131</v>
      </c>
      <c r="B261" s="125" t="s">
        <v>338</v>
      </c>
    </row>
    <row r="262" spans="1:2" x14ac:dyDescent="0.3">
      <c r="A262" s="1" t="s">
        <v>677</v>
      </c>
      <c r="B262" s="125" t="s">
        <v>559</v>
      </c>
    </row>
    <row r="263" spans="1:2" x14ac:dyDescent="0.3">
      <c r="A263" s="1" t="s">
        <v>456</v>
      </c>
      <c r="B263" s="125" t="s">
        <v>339</v>
      </c>
    </row>
    <row r="264" spans="1:2" x14ac:dyDescent="0.3">
      <c r="A264" s="1" t="s">
        <v>132</v>
      </c>
      <c r="B264" s="125" t="s">
        <v>340</v>
      </c>
    </row>
    <row r="265" spans="1:2" x14ac:dyDescent="0.3">
      <c r="A265" s="1" t="s">
        <v>457</v>
      </c>
      <c r="B265" s="125" t="s">
        <v>161</v>
      </c>
    </row>
    <row r="266" spans="1:2" x14ac:dyDescent="0.3">
      <c r="A266" s="1" t="s">
        <v>678</v>
      </c>
      <c r="B266" s="125" t="s">
        <v>203</v>
      </c>
    </row>
    <row r="267" spans="1:2" x14ac:dyDescent="0.3">
      <c r="A267" s="1" t="s">
        <v>679</v>
      </c>
      <c r="B267" s="125" t="s">
        <v>680</v>
      </c>
    </row>
    <row r="268" spans="1:2" x14ac:dyDescent="0.3">
      <c r="A268" s="1" t="s">
        <v>511</v>
      </c>
      <c r="B268" s="125" t="s">
        <v>512</v>
      </c>
    </row>
    <row r="269" spans="1:2" x14ac:dyDescent="0.3">
      <c r="A269" s="1" t="s">
        <v>458</v>
      </c>
      <c r="B269" s="125" t="s">
        <v>353</v>
      </c>
    </row>
    <row r="270" spans="1:2" x14ac:dyDescent="0.3">
      <c r="A270" s="1" t="s">
        <v>681</v>
      </c>
      <c r="B270" s="125" t="s">
        <v>682</v>
      </c>
    </row>
    <row r="271" spans="1:2" x14ac:dyDescent="0.3">
      <c r="A271" s="1" t="s">
        <v>133</v>
      </c>
      <c r="B271" s="125" t="s">
        <v>341</v>
      </c>
    </row>
    <row r="272" spans="1:2" x14ac:dyDescent="0.3">
      <c r="A272" s="1" t="s">
        <v>683</v>
      </c>
      <c r="B272" s="125" t="s">
        <v>342</v>
      </c>
    </row>
    <row r="273" spans="1:2" x14ac:dyDescent="0.3">
      <c r="A273" s="1" t="s">
        <v>560</v>
      </c>
      <c r="B273" s="125" t="s">
        <v>561</v>
      </c>
    </row>
    <row r="274" spans="1:2" x14ac:dyDescent="0.3">
      <c r="A274" s="1" t="s">
        <v>684</v>
      </c>
      <c r="B274" s="125" t="s">
        <v>358</v>
      </c>
    </row>
    <row r="275" spans="1:2" x14ac:dyDescent="0.3">
      <c r="A275" s="1" t="s">
        <v>685</v>
      </c>
      <c r="B275" s="125" t="s">
        <v>261</v>
      </c>
    </row>
    <row r="276" spans="1:2" x14ac:dyDescent="0.3">
      <c r="A276" s="1" t="s">
        <v>134</v>
      </c>
      <c r="B276" s="125" t="s">
        <v>345</v>
      </c>
    </row>
    <row r="277" spans="1:2" x14ac:dyDescent="0.3">
      <c r="A277" s="1" t="s">
        <v>686</v>
      </c>
      <c r="B277" s="125" t="s">
        <v>346</v>
      </c>
    </row>
    <row r="278" spans="1:2" x14ac:dyDescent="0.3">
      <c r="A278" s="1" t="s">
        <v>687</v>
      </c>
      <c r="B278" s="125" t="s">
        <v>562</v>
      </c>
    </row>
    <row r="279" spans="1:2" x14ac:dyDescent="0.3">
      <c r="A279" s="1" t="s">
        <v>459</v>
      </c>
      <c r="B279" s="125" t="s">
        <v>343</v>
      </c>
    </row>
    <row r="280" spans="1:2" x14ac:dyDescent="0.3">
      <c r="A280" s="1" t="s">
        <v>513</v>
      </c>
      <c r="B280" s="125" t="s">
        <v>347</v>
      </c>
    </row>
    <row r="281" spans="1:2" x14ac:dyDescent="0.3">
      <c r="A281" s="1" t="s">
        <v>135</v>
      </c>
      <c r="B281" s="125" t="s">
        <v>348</v>
      </c>
    </row>
    <row r="282" spans="1:2" x14ac:dyDescent="0.3">
      <c r="A282" s="1" t="s">
        <v>460</v>
      </c>
      <c r="B282" s="125" t="s">
        <v>163</v>
      </c>
    </row>
    <row r="283" spans="1:2" x14ac:dyDescent="0.3">
      <c r="A283" s="1" t="s">
        <v>461</v>
      </c>
      <c r="B283" s="125" t="s">
        <v>175</v>
      </c>
    </row>
    <row r="284" spans="1:2" x14ac:dyDescent="0.3">
      <c r="A284" s="1" t="s">
        <v>462</v>
      </c>
      <c r="B284" s="125" t="s">
        <v>208</v>
      </c>
    </row>
    <row r="285" spans="1:2" x14ac:dyDescent="0.3">
      <c r="A285" s="1" t="s">
        <v>463</v>
      </c>
      <c r="B285" s="125" t="s">
        <v>275</v>
      </c>
    </row>
    <row r="286" spans="1:2" x14ac:dyDescent="0.3">
      <c r="A286" s="1" t="s">
        <v>464</v>
      </c>
      <c r="B286" s="125" t="s">
        <v>198</v>
      </c>
    </row>
    <row r="287" spans="1:2" x14ac:dyDescent="0.3">
      <c r="A287" s="1" t="s">
        <v>514</v>
      </c>
      <c r="B287" s="125" t="s">
        <v>277</v>
      </c>
    </row>
    <row r="288" spans="1:2" x14ac:dyDescent="0.3">
      <c r="A288" s="1" t="s">
        <v>688</v>
      </c>
      <c r="B288" s="125" t="s">
        <v>563</v>
      </c>
    </row>
    <row r="289" spans="1:2" x14ac:dyDescent="0.3">
      <c r="A289" s="1" t="s">
        <v>136</v>
      </c>
      <c r="B289" s="125" t="s">
        <v>349</v>
      </c>
    </row>
    <row r="290" spans="1:2" x14ac:dyDescent="0.3">
      <c r="A290" s="1" t="s">
        <v>465</v>
      </c>
      <c r="B290" s="125" t="s">
        <v>239</v>
      </c>
    </row>
    <row r="291" spans="1:2" x14ac:dyDescent="0.3">
      <c r="A291" s="1" t="s">
        <v>466</v>
      </c>
      <c r="B291" s="125" t="s">
        <v>467</v>
      </c>
    </row>
    <row r="292" spans="1:2" x14ac:dyDescent="0.3">
      <c r="A292" s="1" t="s">
        <v>468</v>
      </c>
      <c r="B292" s="125" t="s">
        <v>350</v>
      </c>
    </row>
    <row r="293" spans="1:2" x14ac:dyDescent="0.3">
      <c r="A293" s="1" t="s">
        <v>689</v>
      </c>
      <c r="B293" s="125" t="s">
        <v>351</v>
      </c>
    </row>
    <row r="294" spans="1:2" x14ac:dyDescent="0.3">
      <c r="A294" s="1" t="s">
        <v>469</v>
      </c>
      <c r="B294" s="125" t="s">
        <v>352</v>
      </c>
    </row>
    <row r="295" spans="1:2" x14ac:dyDescent="0.3">
      <c r="A295" s="1" t="s">
        <v>690</v>
      </c>
      <c r="B295" s="125" t="s">
        <v>691</v>
      </c>
    </row>
    <row r="296" spans="1:2" x14ac:dyDescent="0.3">
      <c r="A296" s="1" t="s">
        <v>470</v>
      </c>
      <c r="B296" s="125" t="s">
        <v>354</v>
      </c>
    </row>
    <row r="297" spans="1:2" x14ac:dyDescent="0.3">
      <c r="A297" s="1" t="s">
        <v>692</v>
      </c>
      <c r="B297" s="125" t="s">
        <v>344</v>
      </c>
    </row>
    <row r="298" spans="1:2" x14ac:dyDescent="0.3">
      <c r="A298" s="1" t="s">
        <v>693</v>
      </c>
      <c r="B298" s="125" t="s">
        <v>476</v>
      </c>
    </row>
    <row r="299" spans="1:2" x14ac:dyDescent="0.3">
      <c r="A299" s="1" t="s">
        <v>477</v>
      </c>
      <c r="B299" s="125" t="s">
        <v>355</v>
      </c>
    </row>
    <row r="300" spans="1:2" x14ac:dyDescent="0.3">
      <c r="A300" s="1" t="s">
        <v>478</v>
      </c>
      <c r="B300" s="125" t="s">
        <v>356</v>
      </c>
    </row>
    <row r="301" spans="1:2" x14ac:dyDescent="0.3">
      <c r="A301" s="1" t="s">
        <v>479</v>
      </c>
      <c r="B301" s="125" t="s">
        <v>357</v>
      </c>
    </row>
    <row r="302" spans="1:2" x14ac:dyDescent="0.3">
      <c r="A302" s="1" t="s">
        <v>694</v>
      </c>
      <c r="B302" s="125" t="s">
        <v>564</v>
      </c>
    </row>
    <row r="303" spans="1:2" x14ac:dyDescent="0.3">
      <c r="A303" s="1" t="s">
        <v>695</v>
      </c>
      <c r="B303" s="125" t="s">
        <v>696</v>
      </c>
    </row>
    <row r="304" spans="1:2" x14ac:dyDescent="0.3">
      <c r="A304" s="1" t="s">
        <v>697</v>
      </c>
      <c r="B304" s="125" t="s">
        <v>565</v>
      </c>
    </row>
    <row r="305" spans="1:2" x14ac:dyDescent="0.3">
      <c r="A305" s="1" t="s">
        <v>480</v>
      </c>
      <c r="B305" s="125" t="s">
        <v>360</v>
      </c>
    </row>
    <row r="306" spans="1:2" x14ac:dyDescent="0.3">
      <c r="A306" s="1" t="s">
        <v>138</v>
      </c>
      <c r="B306" s="125" t="s">
        <v>361</v>
      </c>
    </row>
    <row r="307" spans="1:2" x14ac:dyDescent="0.3">
      <c r="A307" s="1" t="s">
        <v>515</v>
      </c>
      <c r="B307" s="125" t="s">
        <v>698</v>
      </c>
    </row>
    <row r="308" spans="1:2" x14ac:dyDescent="0.3">
      <c r="A308" s="1" t="s">
        <v>140</v>
      </c>
      <c r="B308" s="125" t="s">
        <v>363</v>
      </c>
    </row>
    <row r="309" spans="1:2" x14ac:dyDescent="0.3">
      <c r="A309" s="1" t="s">
        <v>141</v>
      </c>
      <c r="B309" s="125" t="s">
        <v>364</v>
      </c>
    </row>
    <row r="310" spans="1:2" x14ac:dyDescent="0.3">
      <c r="A310" s="1" t="s">
        <v>699</v>
      </c>
      <c r="B310" s="125" t="s">
        <v>365</v>
      </c>
    </row>
    <row r="311" spans="1:2" x14ac:dyDescent="0.3">
      <c r="A311" s="1" t="s">
        <v>142</v>
      </c>
      <c r="B311" s="125" t="s">
        <v>366</v>
      </c>
    </row>
    <row r="312" spans="1:2" x14ac:dyDescent="0.3">
      <c r="A312" s="1" t="s">
        <v>143</v>
      </c>
      <c r="B312" s="125" t="s">
        <v>367</v>
      </c>
    </row>
    <row r="313" spans="1:2" x14ac:dyDescent="0.3">
      <c r="A313" s="1" t="s">
        <v>516</v>
      </c>
      <c r="B313" s="125" t="s">
        <v>517</v>
      </c>
    </row>
    <row r="314" spans="1:2" x14ac:dyDescent="0.3">
      <c r="A314" s="1" t="s">
        <v>566</v>
      </c>
      <c r="B314" s="125" t="s">
        <v>368</v>
      </c>
    </row>
    <row r="315" spans="1:2" x14ac:dyDescent="0.3">
      <c r="A315" s="1" t="s">
        <v>144</v>
      </c>
      <c r="B315" s="125" t="s">
        <v>369</v>
      </c>
    </row>
    <row r="316" spans="1:2" x14ac:dyDescent="0.3">
      <c r="A316" s="1" t="s">
        <v>145</v>
      </c>
      <c r="B316" s="125" t="s">
        <v>370</v>
      </c>
    </row>
    <row r="317" spans="1:2" x14ac:dyDescent="0.3">
      <c r="A317" s="1" t="s">
        <v>146</v>
      </c>
      <c r="B317" s="125" t="s">
        <v>371</v>
      </c>
    </row>
    <row r="318" spans="1:2" x14ac:dyDescent="0.3">
      <c r="A318" s="1" t="s">
        <v>147</v>
      </c>
      <c r="B318" s="125" t="s">
        <v>372</v>
      </c>
    </row>
    <row r="319" spans="1:2" x14ac:dyDescent="0.3">
      <c r="A319" s="1" t="s">
        <v>148</v>
      </c>
      <c r="B319" s="125" t="s">
        <v>373</v>
      </c>
    </row>
    <row r="320" spans="1:2" x14ac:dyDescent="0.3">
      <c r="A320" s="1" t="s">
        <v>150</v>
      </c>
      <c r="B320" s="125" t="s">
        <v>375</v>
      </c>
    </row>
    <row r="321" spans="1:2" x14ac:dyDescent="0.3">
      <c r="A321" s="1" t="s">
        <v>483</v>
      </c>
      <c r="B321" s="125" t="s">
        <v>581</v>
      </c>
    </row>
    <row r="322" spans="1:2" x14ac:dyDescent="0.3">
      <c r="A322" s="1" t="s">
        <v>151</v>
      </c>
      <c r="B322" s="125" t="s">
        <v>376</v>
      </c>
    </row>
    <row r="323" spans="1:2" x14ac:dyDescent="0.3">
      <c r="A323" s="1" t="s">
        <v>700</v>
      </c>
      <c r="B323" s="125" t="s">
        <v>377</v>
      </c>
    </row>
    <row r="324" spans="1:2" x14ac:dyDescent="0.3">
      <c r="A324" s="32" t="s">
        <v>471</v>
      </c>
      <c r="B324" s="31" t="s">
        <v>240</v>
      </c>
    </row>
    <row r="325" spans="1:2" x14ac:dyDescent="0.3">
      <c r="A325" s="32" t="s">
        <v>472</v>
      </c>
      <c r="B325" s="31" t="s">
        <v>334</v>
      </c>
    </row>
    <row r="326" spans="1:2" x14ac:dyDescent="0.3">
      <c r="A326" s="32" t="s">
        <v>473</v>
      </c>
      <c r="B326" s="31" t="s">
        <v>368</v>
      </c>
    </row>
    <row r="327" spans="1:2" x14ac:dyDescent="0.3">
      <c r="A327" s="32" t="s">
        <v>474</v>
      </c>
      <c r="B327" s="31" t="s">
        <v>377</v>
      </c>
    </row>
    <row r="328" spans="1:2" x14ac:dyDescent="0.3">
      <c r="A328" s="32" t="s">
        <v>475</v>
      </c>
      <c r="B328" s="106" t="s">
        <v>476</v>
      </c>
    </row>
    <row r="329" spans="1:2" x14ac:dyDescent="0.3">
      <c r="A329" s="32" t="s">
        <v>477</v>
      </c>
      <c r="B329" s="106" t="s">
        <v>355</v>
      </c>
    </row>
    <row r="330" spans="1:2" x14ac:dyDescent="0.3">
      <c r="A330" s="32" t="s">
        <v>478</v>
      </c>
      <c r="B330" s="106" t="s">
        <v>356</v>
      </c>
    </row>
    <row r="331" spans="1:2" x14ac:dyDescent="0.3">
      <c r="A331" s="32" t="s">
        <v>479</v>
      </c>
      <c r="B331" s="106" t="s">
        <v>357</v>
      </c>
    </row>
    <row r="332" spans="1:2" x14ac:dyDescent="0.3">
      <c r="A332" s="32" t="s">
        <v>137</v>
      </c>
      <c r="B332" s="106" t="s">
        <v>359</v>
      </c>
    </row>
    <row r="333" spans="1:2" x14ac:dyDescent="0.3">
      <c r="A333" s="32" t="s">
        <v>480</v>
      </c>
      <c r="B333" s="106" t="s">
        <v>360</v>
      </c>
    </row>
    <row r="334" spans="1:2" x14ac:dyDescent="0.3">
      <c r="A334" s="32" t="s">
        <v>138</v>
      </c>
      <c r="B334" s="106" t="s">
        <v>361</v>
      </c>
    </row>
    <row r="335" spans="1:2" x14ac:dyDescent="0.3">
      <c r="A335" s="32" t="s">
        <v>515</v>
      </c>
      <c r="B335" s="106"/>
    </row>
    <row r="336" spans="1:2" x14ac:dyDescent="0.3">
      <c r="A336" s="32" t="s">
        <v>139</v>
      </c>
      <c r="B336" s="106" t="s">
        <v>362</v>
      </c>
    </row>
    <row r="337" spans="1:2" x14ac:dyDescent="0.3">
      <c r="A337" s="32" t="s">
        <v>140</v>
      </c>
      <c r="B337" s="109" t="s">
        <v>363</v>
      </c>
    </row>
    <row r="338" spans="1:2" x14ac:dyDescent="0.3">
      <c r="A338" s="32" t="s">
        <v>141</v>
      </c>
      <c r="B338" s="109" t="s">
        <v>364</v>
      </c>
    </row>
    <row r="339" spans="1:2" x14ac:dyDescent="0.3">
      <c r="A339" s="32" t="s">
        <v>481</v>
      </c>
      <c r="B339" s="109" t="s">
        <v>358</v>
      </c>
    </row>
    <row r="340" spans="1:2" x14ac:dyDescent="0.3">
      <c r="A340" s="32" t="s">
        <v>482</v>
      </c>
      <c r="B340" s="109" t="s">
        <v>365</v>
      </c>
    </row>
    <row r="341" spans="1:2" x14ac:dyDescent="0.3">
      <c r="A341" s="32" t="s">
        <v>142</v>
      </c>
      <c r="B341" s="109" t="s">
        <v>366</v>
      </c>
    </row>
    <row r="342" spans="1:2" x14ac:dyDescent="0.3">
      <c r="A342" s="32" t="s">
        <v>143</v>
      </c>
      <c r="B342" s="109" t="s">
        <v>367</v>
      </c>
    </row>
    <row r="343" spans="1:2" x14ac:dyDescent="0.3">
      <c r="A343" s="32" t="s">
        <v>516</v>
      </c>
      <c r="B343" s="109" t="s">
        <v>517</v>
      </c>
    </row>
    <row r="344" spans="1:2" x14ac:dyDescent="0.3">
      <c r="A344" s="32" t="s">
        <v>144</v>
      </c>
      <c r="B344" s="109" t="s">
        <v>369</v>
      </c>
    </row>
    <row r="345" spans="1:2" x14ac:dyDescent="0.3">
      <c r="A345" s="32" t="s">
        <v>145</v>
      </c>
      <c r="B345" s="109" t="s">
        <v>370</v>
      </c>
    </row>
    <row r="346" spans="1:2" x14ac:dyDescent="0.3">
      <c r="A346" s="32" t="s">
        <v>146</v>
      </c>
      <c r="B346" s="109" t="s">
        <v>371</v>
      </c>
    </row>
    <row r="347" spans="1:2" x14ac:dyDescent="0.3">
      <c r="A347" s="32" t="s">
        <v>147</v>
      </c>
      <c r="B347" s="109" t="s">
        <v>372</v>
      </c>
    </row>
    <row r="348" spans="1:2" x14ac:dyDescent="0.3">
      <c r="A348" s="32" t="s">
        <v>148</v>
      </c>
      <c r="B348" s="109" t="s">
        <v>373</v>
      </c>
    </row>
    <row r="349" spans="1:2" x14ac:dyDescent="0.3">
      <c r="A349" s="32" t="s">
        <v>149</v>
      </c>
      <c r="B349" s="109" t="s">
        <v>374</v>
      </c>
    </row>
    <row r="350" spans="1:2" x14ac:dyDescent="0.3">
      <c r="A350" s="32" t="s">
        <v>150</v>
      </c>
      <c r="B350" s="109" t="s">
        <v>375</v>
      </c>
    </row>
    <row r="351" spans="1:2" x14ac:dyDescent="0.3">
      <c r="A351" s="32" t="s">
        <v>483</v>
      </c>
      <c r="B351" s="109" t="s">
        <v>484</v>
      </c>
    </row>
    <row r="352" spans="1:2" x14ac:dyDescent="0.3">
      <c r="A352" s="32" t="s">
        <v>151</v>
      </c>
      <c r="B352" s="109" t="s">
        <v>376</v>
      </c>
    </row>
  </sheetData>
  <sheetProtection algorithmName="SHA-512" hashValue="pPqhkKumOvctav/DRVAeE7APe5a/+XqR+N6nLvnh6yhM7dShDBSxrsWNIxNNRMQ5hX9MVt8Ml5Ogc13NSKAvyw==" saltValue="wCNisT3lIOYiMBhlk08TDA==" spinCount="100000" sheet="1" objects="1" scenarios="1"/>
  <sortState xmlns:xlrd2="http://schemas.microsoft.com/office/spreadsheetml/2017/richdata2" ref="A3:B340">
    <sortCondition ref="A333"/>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Instructions</vt:lpstr>
      <vt:lpstr>Travel Sheet</vt:lpstr>
      <vt:lpstr>FCS Detail (Club Sports Only)</vt:lpstr>
      <vt:lpstr>Funding Categories</vt:lpstr>
      <vt:lpstr>Summary for Importing</vt:lpstr>
      <vt:lpstr>Database</vt:lpstr>
      <vt:lpstr>Females</vt:lpstr>
      <vt:lpstr>Group</vt:lpstr>
      <vt:lpstr>In_State?</vt:lpstr>
      <vt:lpstr>Individual</vt:lpstr>
      <vt:lpstr>InState?</vt:lpstr>
      <vt:lpstr>Lodging?</vt:lpstr>
      <vt:lpstr>Males</vt:lpstr>
      <vt:lpstr>Miles</vt:lpstr>
      <vt:lpstr>'Travel Sheet'!Print_Area</vt:lpstr>
      <vt:lpstr>Rental?</vt:lpstr>
      <vt:lpstr>Rental_miles</vt:lpstr>
      <vt:lpstr>RentalMiles</vt:lpstr>
      <vt:lpstr>Transport</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Rohith Edupuganti</cp:lastModifiedBy>
  <cp:lastPrinted>2018-07-11T15:03:26Z</cp:lastPrinted>
  <dcterms:created xsi:type="dcterms:W3CDTF">2017-07-13T15:13:08Z</dcterms:created>
  <dcterms:modified xsi:type="dcterms:W3CDTF">2021-10-08T14:55:01Z</dcterms:modified>
</cp:coreProperties>
</file>