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8"/>
  <workbookPr codeName="ThisWorkbook"/>
  <mc:AlternateContent xmlns:mc="http://schemas.openxmlformats.org/markup-compatibility/2006">
    <mc:Choice Requires="x15">
      <x15ac:absPath xmlns:x15ac="http://schemas.microsoft.com/office/spreadsheetml/2010/11/ac" url="/Users/theo/Box/SAFAC/Request Form Templates/2022-2023/Version 3.0/"/>
    </mc:Choice>
  </mc:AlternateContent>
  <xr:revisionPtr revIDLastSave="0" documentId="8_{ACC0AB27-F5EE-114C-9ABA-F3DE1A71FE39}" xr6:coauthVersionLast="45" xr6:coauthVersionMax="45" xr10:uidLastSave="{00000000-0000-0000-0000-000000000000}"/>
  <workbookProtection workbookAlgorithmName="SHA-512" workbookHashValue="1w4XbuDU6wVet5ill0tcYSAi+oL18IrQ99bq3MlDJ5lvsS3tmNLF98Z4dL7fQWwYS9tRmmqUILVArbeBTGeC2Q==" workbookSaltValue="IcVgwJzxa5RRdmCLv3fQ4w==" workbookSpinCount="100000" lockStructure="1"/>
  <bookViews>
    <workbookView xWindow="3540" yWindow="500" windowWidth="25160" windowHeight="16340" tabRatio="500" activeTab="1" xr2:uid="{00000000-000D-0000-FFFF-FFFF00000000}"/>
  </bookViews>
  <sheets>
    <sheet name="Instructions" sheetId="5" r:id="rId1"/>
    <sheet name="Travel Sheet" sheetId="1" r:id="rId2"/>
    <sheet name="Summary for Importing" sheetId="8" state="hidden" r:id="rId3"/>
    <sheet name="FCS Detail (Club Sports Only)" sheetId="6" r:id="rId4"/>
    <sheet name="Funding Categories" sheetId="3" state="hidden" r:id="rId5"/>
    <sheet name="Database" sheetId="7" state="hidden" r:id="rId6"/>
  </sheets>
  <definedNames>
    <definedName name="Females">'Travel Sheet'!$E$21</definedName>
    <definedName name="Group">'Travel Sheet'!$C$24</definedName>
    <definedName name="In_State?">'Travel Sheet'!$C$17</definedName>
    <definedName name="Individual">'Travel Sheet'!$C$23</definedName>
    <definedName name="InState?">'Travel Sheet'!$C$17</definedName>
    <definedName name="Lodging?">'Travel Sheet'!$C$19</definedName>
    <definedName name="Males">'Travel Sheet'!$C$21</definedName>
    <definedName name="Miles">'Travel Sheet'!$C$18</definedName>
    <definedName name="_xlnm.Print_Area" localSheetId="1">'Travel Sheet'!$A$1:$AJ$42</definedName>
    <definedName name="Rental_miles">'Travel Sheet'!$E$24</definedName>
    <definedName name="Rental?">'Travel Sheet'!$E$23</definedName>
    <definedName name="RentalMiles">'Travel Sheet'!$E$24</definedName>
    <definedName name="Transport">'Travel Sheet'!$E$22</definedName>
    <definedName name="Transportation">'Travel Sheet'!$E$22</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8" i="1" l="1"/>
  <c r="C29" i="1"/>
  <c r="E29" i="1" l="1"/>
  <c r="C31" i="1"/>
  <c r="B21" i="3"/>
  <c r="C30" i="1" l="1"/>
  <c r="C5" i="1"/>
  <c r="E28" i="1" l="1"/>
  <c r="A3" i="8" l="1"/>
  <c r="C3" i="8"/>
  <c r="A4" i="8"/>
  <c r="C4" i="8"/>
  <c r="A5" i="8"/>
  <c r="C5" i="8"/>
  <c r="A6" i="8"/>
  <c r="C6" i="8"/>
  <c r="A7" i="8"/>
  <c r="C7" i="8"/>
  <c r="A2" i="8" l="1"/>
  <c r="B28" i="1" l="1"/>
  <c r="B29" i="1"/>
  <c r="B30" i="1"/>
  <c r="B31" i="1"/>
  <c r="D19" i="1"/>
  <c r="C36" i="1"/>
  <c r="D24" i="1"/>
  <c r="D23" i="1"/>
  <c r="C2" i="8"/>
  <c r="A1" i="6"/>
  <c r="B23" i="1"/>
  <c r="B24" i="1"/>
  <c r="D31" i="1" l="1"/>
  <c r="B10" i="6" s="1"/>
  <c r="E31" i="1"/>
  <c r="D6" i="8" s="1"/>
  <c r="A9" i="6"/>
  <c r="A7" i="6"/>
  <c r="A10" i="6"/>
  <c r="A8" i="6"/>
  <c r="D7" i="3"/>
  <c r="G6" i="8" s="1"/>
  <c r="F6" i="8" s="1"/>
  <c r="D28" i="1"/>
  <c r="D3" i="8" s="1"/>
  <c r="D29" i="1"/>
  <c r="B8" i="6" s="1"/>
  <c r="C33" i="1"/>
  <c r="D30" i="1"/>
  <c r="B9" i="6" s="1"/>
  <c r="D8" i="3" l="1"/>
  <c r="G7" i="8" s="1"/>
  <c r="F7" i="8" s="1"/>
  <c r="D3" i="3"/>
  <c r="G2" i="8" s="1"/>
  <c r="D5" i="3"/>
  <c r="G4" i="8" s="1"/>
  <c r="F4" i="8" s="1"/>
  <c r="E30" i="1"/>
  <c r="D5" i="8" s="1"/>
  <c r="D6" i="3"/>
  <c r="G5" i="8" s="1"/>
  <c r="F5" i="8" s="1"/>
  <c r="D33" i="1"/>
  <c r="B7" i="6"/>
  <c r="D4" i="3"/>
  <c r="G3" i="8" s="1"/>
  <c r="F3" i="8" s="1"/>
  <c r="D2" i="8" l="1"/>
  <c r="D4" i="8"/>
  <c r="D7" i="8"/>
  <c r="F2" i="8"/>
</calcChain>
</file>

<file path=xl/sharedStrings.xml><?xml version="1.0" encoding="utf-8"?>
<sst xmlns="http://schemas.openxmlformats.org/spreadsheetml/2006/main" count="726" uniqueCount="691">
  <si>
    <t>Organization Name</t>
  </si>
  <si>
    <t>Phone Number</t>
  </si>
  <si>
    <t>Email Address</t>
  </si>
  <si>
    <t>Date</t>
  </si>
  <si>
    <t>Item Detail</t>
  </si>
  <si>
    <t>Category</t>
  </si>
  <si>
    <t>Organization President</t>
  </si>
  <si>
    <t>Organization Treasurer</t>
  </si>
  <si>
    <t>Organization Advisor</t>
  </si>
  <si>
    <t>Funding Categories</t>
  </si>
  <si>
    <t>Unit</t>
  </si>
  <si>
    <t>Cap</t>
  </si>
  <si>
    <t>Approved</t>
  </si>
  <si>
    <t>Cap Type</t>
  </si>
  <si>
    <t xml:space="preserve">Committee Comments: </t>
  </si>
  <si>
    <t>Workday Program ID Number</t>
  </si>
  <si>
    <t>FCS Committee Member</t>
  </si>
  <si>
    <t>FCS Advisor</t>
  </si>
  <si>
    <t>Request for FCS Consideration</t>
  </si>
  <si>
    <t>FCS Approved Request</t>
  </si>
  <si>
    <t>Hotels</t>
  </si>
  <si>
    <t>Registration Fees</t>
  </si>
  <si>
    <t>Rental Cars</t>
  </si>
  <si>
    <t>A Week For Life</t>
  </si>
  <si>
    <t>African Students Union</t>
  </si>
  <si>
    <t>Alpha Kappa Psi</t>
  </si>
  <si>
    <t>Alpha Mu Music Therapy Club</t>
  </si>
  <si>
    <t>Alpha Phi Omega</t>
  </si>
  <si>
    <t>Anime Club</t>
  </si>
  <si>
    <t>Art for Kids</t>
  </si>
  <si>
    <t>Association of Computing Machinery</t>
  </si>
  <si>
    <t>Astronomy Club</t>
  </si>
  <si>
    <t>Best Buddies</t>
  </si>
  <si>
    <t>Big Brothers Big Sisters</t>
  </si>
  <si>
    <t>Biomedical Engineering Society</t>
  </si>
  <si>
    <t>Brazilian Jiu-Jitsu Club</t>
  </si>
  <si>
    <t>CaneBuddy</t>
  </si>
  <si>
    <t>CommUnity Garden</t>
  </si>
  <si>
    <t>Delta Kappa Alpha</t>
  </si>
  <si>
    <t>Delta Sigma Pi</t>
  </si>
  <si>
    <t>Distraction</t>
  </si>
  <si>
    <t>EQ Collective</t>
  </si>
  <si>
    <t>Equestrian Club</t>
  </si>
  <si>
    <t>Ethics Society</t>
  </si>
  <si>
    <t>Fellowship of Christian Athletes</t>
  </si>
  <si>
    <t>Filipino Student Association</t>
  </si>
  <si>
    <t>FunDay</t>
  </si>
  <si>
    <t>Future Educators Association</t>
  </si>
  <si>
    <t>Girl Up</t>
  </si>
  <si>
    <t>Karate Club</t>
  </si>
  <si>
    <t>Kiteboarding Club</t>
  </si>
  <si>
    <t>Marine Mammal Rescue Team</t>
  </si>
  <si>
    <t>Men's Basketball Club</t>
  </si>
  <si>
    <t>Miami International Relations Association</t>
  </si>
  <si>
    <t>Miami Mindfulness</t>
  </si>
  <si>
    <t>Microbiology &amp; Immunology Club</t>
  </si>
  <si>
    <t>Minority Women in Medicine</t>
  </si>
  <si>
    <t>Model United Nations</t>
  </si>
  <si>
    <t>National Society of Collegiate Scholars</t>
  </si>
  <si>
    <t>Phi Mu Alpha Sinfonia</t>
  </si>
  <si>
    <t>Physical Therapy Students Association</t>
  </si>
  <si>
    <t>Pre-Veterinary Society</t>
  </si>
  <si>
    <t>Project Sunshine</t>
  </si>
  <si>
    <t>Racquetball Club</t>
  </si>
  <si>
    <t>Rho Rho Rho</t>
  </si>
  <si>
    <t>Sailing Hurricanes</t>
  </si>
  <si>
    <t>Scientifica Magazine</t>
  </si>
  <si>
    <t>Society of Professional Journalists</t>
  </si>
  <si>
    <t>SPARK</t>
  </si>
  <si>
    <t>Spikeball Club</t>
  </si>
  <si>
    <t>Ultimate Frisbee Club</t>
  </si>
  <si>
    <t>Video Games Club</t>
  </si>
  <si>
    <t>Women in Architecture</t>
  </si>
  <si>
    <t>Women's Ultimate Frisbee</t>
  </si>
  <si>
    <t>Women's Volleyball Club</t>
  </si>
  <si>
    <t>PG008944</t>
  </si>
  <si>
    <t>PG008938</t>
  </si>
  <si>
    <t>PG008980</t>
  </si>
  <si>
    <t>PG007593</t>
  </si>
  <si>
    <t>PG007179</t>
  </si>
  <si>
    <t>PG007173</t>
  </si>
  <si>
    <t>PG007180</t>
  </si>
  <si>
    <t>PG007538</t>
  </si>
  <si>
    <t>PG008571</t>
  </si>
  <si>
    <t>PG007405</t>
  </si>
  <si>
    <t>PG008298</t>
  </si>
  <si>
    <t>PG007713</t>
  </si>
  <si>
    <t>PG008889</t>
  </si>
  <si>
    <t>PG007918</t>
  </si>
  <si>
    <t>PG007256</t>
  </si>
  <si>
    <t>PG008939</t>
  </si>
  <si>
    <t>PG008940</t>
  </si>
  <si>
    <t>PG007285</t>
  </si>
  <si>
    <t>PG007514</t>
  </si>
  <si>
    <t>PG008509</t>
  </si>
  <si>
    <t>PG007536</t>
  </si>
  <si>
    <t>PG007634</t>
  </si>
  <si>
    <t>PG008287</t>
  </si>
  <si>
    <t>PG007248</t>
  </si>
  <si>
    <t>PG008746</t>
  </si>
  <si>
    <t>PG009015</t>
  </si>
  <si>
    <t>PG008964</t>
  </si>
  <si>
    <t>PG008838</t>
  </si>
  <si>
    <t>PG007322</t>
  </si>
  <si>
    <t>PG007319</t>
  </si>
  <si>
    <t>PG008924</t>
  </si>
  <si>
    <t>PG007225</t>
  </si>
  <si>
    <t>PG007413</t>
  </si>
  <si>
    <t>PG008941</t>
  </si>
  <si>
    <t>PG008978</t>
  </si>
  <si>
    <t>PG007936</t>
  </si>
  <si>
    <t>PG007616</t>
  </si>
  <si>
    <t>PG007411</t>
  </si>
  <si>
    <t>PG008304</t>
  </si>
  <si>
    <t>PG007351</t>
  </si>
  <si>
    <t>PG008361</t>
  </si>
  <si>
    <t>PG007935</t>
  </si>
  <si>
    <t>PG007274</t>
  </si>
  <si>
    <t>PG008981</t>
  </si>
  <si>
    <t>PG007153</t>
  </si>
  <si>
    <t>PG007543</t>
  </si>
  <si>
    <t>PG007424</t>
  </si>
  <si>
    <t>PG007901</t>
  </si>
  <si>
    <t>PG007555</t>
  </si>
  <si>
    <t>PG007818</t>
  </si>
  <si>
    <t>PG007330</t>
  </si>
  <si>
    <t>PG007401</t>
  </si>
  <si>
    <t>PG008884</t>
  </si>
  <si>
    <t>PG007788</t>
  </si>
  <si>
    <t>PG009005</t>
  </si>
  <si>
    <t>PG008455</t>
  </si>
  <si>
    <t>PG008128</t>
  </si>
  <si>
    <t>PG007642</t>
  </si>
  <si>
    <t>PG007181</t>
  </si>
  <si>
    <t>PG007786</t>
  </si>
  <si>
    <t>PG008925</t>
  </si>
  <si>
    <t>PG007638</t>
  </si>
  <si>
    <t>PG008816</t>
  </si>
  <si>
    <t>PG007318</t>
  </si>
  <si>
    <t>PG007421</t>
  </si>
  <si>
    <t>PG009011</t>
  </si>
  <si>
    <t>PG008597</t>
  </si>
  <si>
    <t>PG007182</t>
  </si>
  <si>
    <t>PG007655</t>
  </si>
  <si>
    <t>PG008902</t>
  </si>
  <si>
    <t>PG007640</t>
  </si>
  <si>
    <t>PG007403</t>
  </si>
  <si>
    <t>PG008292</t>
  </si>
  <si>
    <t>PG008364</t>
  </si>
  <si>
    <t>PG007316</t>
  </si>
  <si>
    <t>PG008900</t>
  </si>
  <si>
    <t>PG008917</t>
  </si>
  <si>
    <t>PG007428</t>
  </si>
  <si>
    <t>PG008365</t>
  </si>
  <si>
    <t>PG007859</t>
  </si>
  <si>
    <t>PG008377</t>
  </si>
  <si>
    <t>PG007154</t>
  </si>
  <si>
    <t>PG007236</t>
  </si>
  <si>
    <t>PG011371</t>
  </si>
  <si>
    <t>PG007895</t>
  </si>
  <si>
    <t>PG007554</t>
  </si>
  <si>
    <t>PG011367</t>
  </si>
  <si>
    <t>PG008333</t>
  </si>
  <si>
    <t>PG008841</t>
  </si>
  <si>
    <t>PG007149</t>
  </si>
  <si>
    <t>PG007183</t>
  </si>
  <si>
    <t>PG009025</t>
  </si>
  <si>
    <t>PG008965</t>
  </si>
  <si>
    <t>PG007315</t>
  </si>
  <si>
    <t>PG007419</t>
  </si>
  <si>
    <t>PG007829</t>
  </si>
  <si>
    <t>PG007293</t>
  </si>
  <si>
    <t>PG008366</t>
  </si>
  <si>
    <t>PG008740</t>
  </si>
  <si>
    <t>PG007150</t>
  </si>
  <si>
    <t>PG007861</t>
  </si>
  <si>
    <t>PG008293</t>
  </si>
  <si>
    <t>PG007489</t>
  </si>
  <si>
    <t>PG007314</t>
  </si>
  <si>
    <t>PG007396</t>
  </si>
  <si>
    <t>PG011527</t>
  </si>
  <si>
    <t>PG008329</t>
  </si>
  <si>
    <t>PG007594</t>
  </si>
  <si>
    <t>PG007511</t>
  </si>
  <si>
    <t>PG007151</t>
  </si>
  <si>
    <t>PG007407</t>
  </si>
  <si>
    <t>PG007513</t>
  </si>
  <si>
    <t>PG007443</t>
  </si>
  <si>
    <t>PG008748</t>
  </si>
  <si>
    <t>PG007224</t>
  </si>
  <si>
    <t>PG007152</t>
  </si>
  <si>
    <t>PG007348</t>
  </si>
  <si>
    <t>PG007866</t>
  </si>
  <si>
    <t>PG007546</t>
  </si>
  <si>
    <t>PG008296</t>
  </si>
  <si>
    <t>PG011479</t>
  </si>
  <si>
    <t>PG008918</t>
  </si>
  <si>
    <t>PG007326</t>
  </si>
  <si>
    <t>PG007525</t>
  </si>
  <si>
    <t>PG007432</t>
  </si>
  <si>
    <t>PG007416</t>
  </si>
  <si>
    <t>PG009023</t>
  </si>
  <si>
    <t>PG008842</t>
  </si>
  <si>
    <t>PG007775</t>
  </si>
  <si>
    <t>PG007833</t>
  </si>
  <si>
    <t>PG007697</t>
  </si>
  <si>
    <t>PG007341</t>
  </si>
  <si>
    <t>PG007637</t>
  </si>
  <si>
    <t>PG011549</t>
  </si>
  <si>
    <t>PG007430</t>
  </si>
  <si>
    <t>PG007325</t>
  </si>
  <si>
    <t>PG007278</t>
  </si>
  <si>
    <t>PG008967</t>
  </si>
  <si>
    <t>PG008295</t>
  </si>
  <si>
    <t>PG007705</t>
  </si>
  <si>
    <t>PG007526</t>
  </si>
  <si>
    <t>PG007245</t>
  </si>
  <si>
    <t>PG007312</t>
  </si>
  <si>
    <t>PG007743</t>
  </si>
  <si>
    <t>PG007309</t>
  </si>
  <si>
    <t>PG007406</t>
  </si>
  <si>
    <t>PG007854</t>
  </si>
  <si>
    <t>PG008469</t>
  </si>
  <si>
    <t>PG007307</t>
  </si>
  <si>
    <t>PG008548</t>
  </si>
  <si>
    <t>PG008327</t>
  </si>
  <si>
    <t>PG007435</t>
  </si>
  <si>
    <t>PG007185</t>
  </si>
  <si>
    <t>PG007262</t>
  </si>
  <si>
    <t>PG008968</t>
  </si>
  <si>
    <t>PG008456</t>
  </si>
  <si>
    <t>PG008663</t>
  </si>
  <si>
    <t>PG007342</t>
  </si>
  <si>
    <t>PG007404</t>
  </si>
  <si>
    <t>PG008640</t>
  </si>
  <si>
    <t>PG009020</t>
  </si>
  <si>
    <t>PG008674</t>
  </si>
  <si>
    <t>PG011375</t>
  </si>
  <si>
    <t>PG008966</t>
  </si>
  <si>
    <t>PG007282</t>
  </si>
  <si>
    <t>PG007423</t>
  </si>
  <si>
    <t>PG007420</t>
  </si>
  <si>
    <t>PG007304</t>
  </si>
  <si>
    <t>PG011490</t>
  </si>
  <si>
    <t>PG007916</t>
  </si>
  <si>
    <t>PG008360</t>
  </si>
  <si>
    <t>PG008328</t>
  </si>
  <si>
    <t>PG007310</t>
  </si>
  <si>
    <t>PG008599</t>
  </si>
  <si>
    <t>PG007398</t>
  </si>
  <si>
    <t>PG007340</t>
  </si>
  <si>
    <t>PG008609</t>
  </si>
  <si>
    <t>PG007344</t>
  </si>
  <si>
    <t>PG008549</t>
  </si>
  <si>
    <t>PG008326</t>
  </si>
  <si>
    <t>PG007308</t>
  </si>
  <si>
    <t>PG007790</t>
  </si>
  <si>
    <t>PG007487</t>
  </si>
  <si>
    <t>PG011380</t>
  </si>
  <si>
    <t>PG008527</t>
  </si>
  <si>
    <t>PG007251</t>
  </si>
  <si>
    <t>PG008608</t>
  </si>
  <si>
    <t>PG007574</t>
  </si>
  <si>
    <t>PG007565</t>
  </si>
  <si>
    <t>PG008362</t>
  </si>
  <si>
    <t>PG007934</t>
  </si>
  <si>
    <t>PG008069</t>
  </si>
  <si>
    <t>PG007163</t>
  </si>
  <si>
    <t>PG007412</t>
  </si>
  <si>
    <t>PG007714</t>
  </si>
  <si>
    <t>PG011525</t>
  </si>
  <si>
    <t>PG008297</t>
  </si>
  <si>
    <t>PG011551</t>
  </si>
  <si>
    <t>PG007558</t>
  </si>
  <si>
    <t>PG007820</t>
  </si>
  <si>
    <t>PG007305</t>
  </si>
  <si>
    <t>PG007716</t>
  </si>
  <si>
    <t>PG007306</t>
  </si>
  <si>
    <t>PG011517</t>
  </si>
  <si>
    <t>PG008919</t>
  </si>
  <si>
    <t>PG007352</t>
  </si>
  <si>
    <t>Organization</t>
  </si>
  <si>
    <t>SAFAC Program ID</t>
  </si>
  <si>
    <t>PG011487</t>
  </si>
  <si>
    <t>Mode of Transportation</t>
  </si>
  <si>
    <t>Total</t>
  </si>
  <si>
    <t>Requested Expenses</t>
  </si>
  <si>
    <t>Approved Expenses</t>
  </si>
  <si>
    <t>In-state or Out-of-state</t>
  </si>
  <si>
    <t>Date of Departure</t>
  </si>
  <si>
    <t>Date of Return</t>
  </si>
  <si>
    <t>Do you need lodging?</t>
  </si>
  <si>
    <t>Distance in Miles (One-Way)</t>
  </si>
  <si>
    <t>Approved Units</t>
  </si>
  <si>
    <t>Name</t>
  </si>
  <si>
    <t>Purpose of Travel</t>
  </si>
  <si>
    <t>Registration Fee?</t>
  </si>
  <si>
    <t>Type of Travel</t>
  </si>
  <si>
    <t>American Marketing Association</t>
  </si>
  <si>
    <t>American Sign Language Club</t>
  </si>
  <si>
    <t>American Society of Civil Engineers</t>
  </si>
  <si>
    <t>Chemistry Club</t>
  </si>
  <si>
    <t>PG011770</t>
  </si>
  <si>
    <t>Climate Reality Project</t>
  </si>
  <si>
    <t>PG011535</t>
  </si>
  <si>
    <t>PG011654</t>
  </si>
  <si>
    <t>PG011698</t>
  </si>
  <si>
    <t>Institute of Electrical and Electronics Engineers</t>
  </si>
  <si>
    <t>Men's Volleyball Team</t>
  </si>
  <si>
    <t>PG011687</t>
  </si>
  <si>
    <t>Music Industry Association</t>
  </si>
  <si>
    <t>National Society of Black Engineers</t>
  </si>
  <si>
    <t>Pi Tau Sigma</t>
  </si>
  <si>
    <t>PG008786</t>
  </si>
  <si>
    <t>Planned Parenthood Generation Action at UM</t>
  </si>
  <si>
    <t>Real Estate &amp; Finance Association</t>
  </si>
  <si>
    <t>Society of Hispanic Professional Engineers</t>
  </si>
  <si>
    <t>TEDxUMiami</t>
  </si>
  <si>
    <t>The Agamedes Chapter of Alpha Rho Chi</t>
  </si>
  <si>
    <t>UM Amateur Ornithological Society</t>
  </si>
  <si>
    <t>Undergraduate Healthcare Club</t>
  </si>
  <si>
    <t>UNICEF</t>
  </si>
  <si>
    <t>PG008601</t>
  </si>
  <si>
    <t>PG011663</t>
  </si>
  <si>
    <t>US Green Building Council Students</t>
  </si>
  <si>
    <t>USPORT (Undergraduate Sport Professionals' Organization for Research &amp; Training)</t>
  </si>
  <si>
    <t>WVUM-FM</t>
  </si>
  <si>
    <t>Final Destination (City, State)</t>
  </si>
  <si>
    <t>Number of Male Attendees</t>
  </si>
  <si>
    <t>Number of Female Attendees</t>
  </si>
  <si>
    <t>Name of Travel Request</t>
  </si>
  <si>
    <t>Date / Type</t>
  </si>
  <si>
    <t>Event / Purpose</t>
  </si>
  <si>
    <t>Item Category</t>
  </si>
  <si>
    <t># Approved</t>
  </si>
  <si>
    <t>Amount Approved</t>
  </si>
  <si>
    <t>Travel</t>
  </si>
  <si>
    <t>Please read through all instructions before you begin your budget request. If you need assistance at any time, visit the SAFAC office in the Student Organization Suite, Shalala Student Center, Room 210H. You can also call us at (305) 284-6453 or email safac@miami.edu. All SAFAC guidelines and additional resources are available at miami.edu/safac.</t>
  </si>
  <si>
    <t>On lines 12-14, enter information about your travel request including the type of travel, the final destination, and the purpose of travel. On lines 16-23, where applicable, enter the required details including number of attendees and dates of departure/return.  The Requested Expenses section will automatically calculate based on your input.</t>
  </si>
  <si>
    <t>Additional FCS Request</t>
  </si>
  <si>
    <t>PG011863</t>
  </si>
  <si>
    <t>PG012009</t>
  </si>
  <si>
    <t>PG011861</t>
  </si>
  <si>
    <t>PG011824</t>
  </si>
  <si>
    <t>PG011768</t>
  </si>
  <si>
    <t>PG012015</t>
  </si>
  <si>
    <t>PG011862</t>
  </si>
  <si>
    <t>Women's Basketball Club</t>
  </si>
  <si>
    <t>PG011683</t>
  </si>
  <si>
    <t>Engage Membership</t>
  </si>
  <si>
    <t>SAFAC will review your budget and post your approved request to your Engage page after receiving approval from the Vice President of Student Affairs. Your funds will be posted to your Workday account at this time, and you may begin spending approved SAFAC funds immediately.</t>
  </si>
  <si>
    <t>Audio Engineering Society</t>
  </si>
  <si>
    <t>PG012361</t>
  </si>
  <si>
    <t>BisCaydence</t>
  </si>
  <si>
    <t>PG012073</t>
  </si>
  <si>
    <t>PG012920</t>
  </si>
  <si>
    <t>Elevate Runway Fashion</t>
  </si>
  <si>
    <t>PG012908</t>
  </si>
  <si>
    <t>PG012922</t>
  </si>
  <si>
    <t>PG012302</t>
  </si>
  <si>
    <t>PG012217</t>
  </si>
  <si>
    <t>PG012914</t>
  </si>
  <si>
    <t>Frost Student Chapter of the American Choral Directors Association</t>
  </si>
  <si>
    <t>PG012916</t>
  </si>
  <si>
    <t>PG012346</t>
  </si>
  <si>
    <t>PG012434</t>
  </si>
  <si>
    <t>PG012394</t>
  </si>
  <si>
    <t>PG012212</t>
  </si>
  <si>
    <t>PG012396</t>
  </si>
  <si>
    <t>PG012127</t>
  </si>
  <si>
    <t>PG012196</t>
  </si>
  <si>
    <t>PG012219</t>
  </si>
  <si>
    <t>StudentsCare</t>
  </si>
  <si>
    <t>PG012703</t>
  </si>
  <si>
    <t>PG012263</t>
  </si>
  <si>
    <t>PG012136</t>
  </si>
  <si>
    <t>PG011826</t>
  </si>
  <si>
    <t>PG012281</t>
  </si>
  <si>
    <t>PG012966</t>
  </si>
  <si>
    <t>Ticketed Transportation</t>
  </si>
  <si>
    <t>The signatures below certify that the organization requesting funding is
registered and in good standing with the Committee on Student Organizations.
All information and values are accurate. 
SAFAC reserves the right to hold organizations accountable or deny funding for misrepresented requests per their discretion.</t>
  </si>
  <si>
    <t>SAFAC  Travel Request Form</t>
  </si>
  <si>
    <t>SAFAC Liaison</t>
  </si>
  <si>
    <t>Notice:</t>
  </si>
  <si>
    <t>SAFAC Travel Budget Request Instructions</t>
  </si>
  <si>
    <t>Above the Bar</t>
  </si>
  <si>
    <t>PG013362</t>
  </si>
  <si>
    <t>AdGroup</t>
  </si>
  <si>
    <t>Alpha Lambda Delta</t>
  </si>
  <si>
    <t>American Institute of Architecture Students</t>
  </si>
  <si>
    <t>Amino Healthcare Consulting Club</t>
  </si>
  <si>
    <t>PG013426</t>
  </si>
  <si>
    <t xml:space="preserve">Baptist Collegiate Ministry </t>
  </si>
  <si>
    <t>PG012949</t>
  </si>
  <si>
    <t>Biochemistry Club</t>
  </si>
  <si>
    <t>PG008064</t>
  </si>
  <si>
    <t>PG012683</t>
  </si>
  <si>
    <t>Brass Music Society</t>
  </si>
  <si>
    <t>PG007250</t>
  </si>
  <si>
    <t>Canes Finance Association</t>
  </si>
  <si>
    <t>PG013154</t>
  </si>
  <si>
    <t>Canes for Israel</t>
  </si>
  <si>
    <t>PG007339</t>
  </si>
  <si>
    <t>CaneStage Theatre Company</t>
  </si>
  <si>
    <t>Catholic Campus Ministry</t>
  </si>
  <si>
    <t>Developer Student Club</t>
  </si>
  <si>
    <t>Eta Kappa Nu, Epsilon Kappa</t>
  </si>
  <si>
    <t>Exercise Physiology Students Organization</t>
  </si>
  <si>
    <t>PG013360</t>
  </si>
  <si>
    <t>Freediving Club</t>
  </si>
  <si>
    <t>PG013467</t>
  </si>
  <si>
    <t>Hammond-Butler Gospel Choir</t>
  </si>
  <si>
    <t>Hurricanes on Ice: UM Figure Skating Club</t>
  </si>
  <si>
    <t>PG012348</t>
  </si>
  <si>
    <t>Ibis Yearbook</t>
  </si>
  <si>
    <t>IGNITE UMiami</t>
  </si>
  <si>
    <t>Inspire U Academy</t>
  </si>
  <si>
    <t>PG012924</t>
  </si>
  <si>
    <t xml:space="preserve">Luxury and Fashion Club </t>
  </si>
  <si>
    <t>PG011666</t>
  </si>
  <si>
    <t>Mexicanes</t>
  </si>
  <si>
    <t>Multicultural Greek Council</t>
  </si>
  <si>
    <t>PG012265</t>
  </si>
  <si>
    <t>PG013401</t>
  </si>
  <si>
    <t>Oleku</t>
  </si>
  <si>
    <t>PERIOD@UMiami</t>
  </si>
  <si>
    <t>Politicanes</t>
  </si>
  <si>
    <t>PG013397</t>
  </si>
  <si>
    <t>PG013366</t>
  </si>
  <si>
    <t>Science of Learning Mentors</t>
  </si>
  <si>
    <t>Sigma Iota Rho</t>
  </si>
  <si>
    <t>Students for Life Miami</t>
  </si>
  <si>
    <t>PG012918</t>
  </si>
  <si>
    <t>TargetCanes</t>
  </si>
  <si>
    <t>Tau Sigma National Honor Society</t>
  </si>
  <si>
    <t>The Fishing Club</t>
  </si>
  <si>
    <t>PG007940</t>
  </si>
  <si>
    <t>U Iron Sports</t>
  </si>
  <si>
    <t>United Wesley of UM</t>
  </si>
  <si>
    <t>PG012910</t>
  </si>
  <si>
    <t>uStart</t>
  </si>
  <si>
    <t>UTaal</t>
  </si>
  <si>
    <t>PG013470</t>
  </si>
  <si>
    <t>UThrift</t>
  </si>
  <si>
    <t>Young and College Democrats at the University of Miami</t>
  </si>
  <si>
    <t>Car Capacity Limit</t>
  </si>
  <si>
    <t>People</t>
  </si>
  <si>
    <t>Fixed Ranges:</t>
  </si>
  <si>
    <t>DO NOT EDIT</t>
  </si>
  <si>
    <t>Miles Funded for Car</t>
  </si>
  <si>
    <t>Miles</t>
  </si>
  <si>
    <t>PG013642</t>
  </si>
  <si>
    <t>PG007917</t>
  </si>
  <si>
    <t>PG013633</t>
  </si>
  <si>
    <t>PG013956</t>
  </si>
  <si>
    <t>PG013647</t>
  </si>
  <si>
    <t>PG008703</t>
  </si>
  <si>
    <t>PG013635</t>
  </si>
  <si>
    <t>PG013645</t>
  </si>
  <si>
    <t>Org Ranges:</t>
  </si>
  <si>
    <t>Hotel Rooms Requested</t>
  </si>
  <si>
    <t>2022-2023</t>
  </si>
  <si>
    <t>The due date for 2022-2023 Early Budget requests is Friday, March 4th, 2022 at 5pm. Budgets must be fully signed and virtually received by SASO (SC 206) by this time.</t>
  </si>
  <si>
    <r>
      <t xml:space="preserve">From the File menu, select "Save As…" and rename this form to identify the name of your student organization. 
</t>
    </r>
    <r>
      <rPr>
        <b/>
        <sz val="12"/>
        <color theme="1"/>
        <rFont val="Century Gothic"/>
        <family val="1"/>
      </rPr>
      <t>Ex: "2022-2023- Travel 1 - Underwater Basket Weaving Club"</t>
    </r>
  </si>
  <si>
    <t>100 Strong</t>
  </si>
  <si>
    <t>PG013364</t>
  </si>
  <si>
    <t>Association of Commuter Students (ACS)</t>
  </si>
  <si>
    <t>Black Creatives Collective</t>
  </si>
  <si>
    <t>PG014036</t>
  </si>
  <si>
    <t>PG014040</t>
  </si>
  <si>
    <t>Camp Kesem</t>
  </si>
  <si>
    <t>Chess Club</t>
  </si>
  <si>
    <t>Club Swimming</t>
  </si>
  <si>
    <t>Committee On Student Organizations (COSO)</t>
  </si>
  <si>
    <t>PG013980</t>
  </si>
  <si>
    <t>PG014038</t>
  </si>
  <si>
    <t xml:space="preserve">Miami Motion </t>
  </si>
  <si>
    <t>PG013978</t>
  </si>
  <si>
    <t>Project Public Health</t>
  </si>
  <si>
    <t>PG014003</t>
  </si>
  <si>
    <t>Student Activity Fee Allocation Committee (SAFAC)</t>
  </si>
  <si>
    <t>Triathlon Club Team (TriCanes)</t>
  </si>
  <si>
    <t>PG013985</t>
  </si>
  <si>
    <t>Bhakti Yoga Club</t>
  </si>
  <si>
    <t xml:space="preserve">After reviewing your budget, the SAFAC liaison will submit your budget and send it out for signing via Adobe sign. This will be sent to the liaison, organization president, treasurer, and advisor. Once fully signed, it will automatically be sent to SASO where the desk employee will email you to schedule your organization for a SAFAC budget review session and provide further details. </t>
  </si>
  <si>
    <t>Mission JA</t>
  </si>
  <si>
    <t>When you have finished itemizing all requests, save the Travel sheet as well as a Word or PDF document with supporting documentation (mile map, itinerary, quote, etc.), and meet with your SAFAC liaison (in the SAFAC office) to review your budget. A full list of SAFAC delegates can be found on SAFAC's website, miami.edu/safac, on the "Members" page.</t>
  </si>
  <si>
    <t>Click the "Travel Sheet" tab and enter the details of your travel request in the yellow boxes. Begin by entering your organization's information on lines 4-10. Please do not copy/paste from previous budgets.</t>
  </si>
  <si>
    <t>***DO NOT COPY/PASTE FROM PREVIOUS BUDGETS***</t>
  </si>
  <si>
    <t>Transportation - Car</t>
  </si>
  <si>
    <t>Transportation - Chartered Bus</t>
  </si>
  <si>
    <t>Alliance of Latin American Students</t>
  </si>
  <si>
    <t>Alpha Epsilon Delta</t>
  </si>
  <si>
    <t>Alternative Breaks</t>
  </si>
  <si>
    <t>American Institute of Aeronautics and Astronautics</t>
  </si>
  <si>
    <t>American Medical Student Association</t>
  </si>
  <si>
    <t>American Meteorological Society</t>
  </si>
  <si>
    <t>American Red Cross</t>
  </si>
  <si>
    <t>American Society of Mechanical Engineers</t>
  </si>
  <si>
    <t>American Society of Pre-Dental Students</t>
  </si>
  <si>
    <t>Anthropology Club</t>
  </si>
  <si>
    <t>Aquarium Club</t>
  </si>
  <si>
    <t>Arab Students Union</t>
  </si>
  <si>
    <t>Art of Healing</t>
  </si>
  <si>
    <t>Asian American Students Association</t>
  </si>
  <si>
    <t>Asociación de Estudiantes Peruanos</t>
  </si>
  <si>
    <t>Association of Greek Letter Organizations</t>
  </si>
  <si>
    <t>Badminton Club</t>
  </si>
  <si>
    <t>Beta Beta Beta Biological Honor Society</t>
  </si>
  <si>
    <t>Black Awareness Month</t>
  </si>
  <si>
    <t>Black Female Development Circle</t>
  </si>
  <si>
    <t>Boxing Club</t>
  </si>
  <si>
    <t>Branch of the National Association for the Advancement of Colored People</t>
  </si>
  <si>
    <t>Brazilian Students Association</t>
  </si>
  <si>
    <t>Brothers Overcoming Negativity &amp; Destruction</t>
  </si>
  <si>
    <t>Canes Crossfit</t>
  </si>
  <si>
    <t>Caribbean Students Association</t>
  </si>
  <si>
    <t>Century Fund</t>
  </si>
  <si>
    <t>CHABAD</t>
  </si>
  <si>
    <t>Chi Epsilon - National Civil Engineering Honor Society</t>
  </si>
  <si>
    <t>Chinese Student and Scholar Association</t>
  </si>
  <si>
    <t>Cinematic Arts Commission</t>
  </si>
  <si>
    <t>Club Cheerleading</t>
  </si>
  <si>
    <t>Club Field Hockey</t>
  </si>
  <si>
    <t>Club Running</t>
  </si>
  <si>
    <t>Club Tennis Team</t>
  </si>
  <si>
    <t>Community and Applied Psychological Studies Organization</t>
  </si>
  <si>
    <t>Council of International Students and Organizations</t>
  </si>
  <si>
    <t>CRU</t>
  </si>
  <si>
    <t>Data Analytics Students Association</t>
  </si>
  <si>
    <t>Debate Team</t>
  </si>
  <si>
    <t>Engineering Student Council</t>
  </si>
  <si>
    <t>Engineers Without Borders</t>
  </si>
  <si>
    <t>Eta Sigma Phi</t>
  </si>
  <si>
    <t>Federacion de Estudiantes Cubanos</t>
  </si>
  <si>
    <t>Federation of Club Sports</t>
  </si>
  <si>
    <t>Fencing Club</t>
  </si>
  <si>
    <t>First Gen Canes</t>
  </si>
  <si>
    <t>FitCanes</t>
  </si>
  <si>
    <t>Florida Water and Environment Association</t>
  </si>
  <si>
    <t>Fostered and Adopted Canes Together</t>
  </si>
  <si>
    <t>French Students Association</t>
  </si>
  <si>
    <t xml:space="preserve">Gamma Theta Upsilon </t>
  </si>
  <si>
    <t>Girls Inspiring Rising Ladies in STEM</t>
  </si>
  <si>
    <t>Girls of Outreach and Diversity</t>
  </si>
  <si>
    <t>Golden Key International Honour Society</t>
  </si>
  <si>
    <t>Golf Club</t>
  </si>
  <si>
    <t>Habitat for Humanity UM Campus Chapter</t>
  </si>
  <si>
    <t>Hairology</t>
  </si>
  <si>
    <t>Health Studies Student Association</t>
  </si>
  <si>
    <t>Healthy U, Healthy Me</t>
  </si>
  <si>
    <t>Hellenic Society</t>
  </si>
  <si>
    <t>Hindu Students Council</t>
  </si>
  <si>
    <t>Hispanic Heritage Month Committee</t>
  </si>
  <si>
    <t>Homecoming Executive Committee</t>
  </si>
  <si>
    <t>Hope for Refugees</t>
  </si>
  <si>
    <t>HOSA: Future Health Professionals</t>
  </si>
  <si>
    <t>Hurricane Bhangra</t>
  </si>
  <si>
    <t>Hurricane Productions</t>
  </si>
  <si>
    <t>Hurricane Steppers</t>
  </si>
  <si>
    <t>Hyperion Council</t>
  </si>
  <si>
    <t>Indian Students Association</t>
  </si>
  <si>
    <t>Institute of Industrial and Systems Engineers</t>
  </si>
  <si>
    <t>Interfraternity Council</t>
  </si>
  <si>
    <t>Italian Association</t>
  </si>
  <si>
    <t>J Street U Miami</t>
  </si>
  <si>
    <t>KAOS</t>
  </si>
  <si>
    <t>Kids &amp; Culture</t>
  </si>
  <si>
    <t>Kuwaiti Student Organization</t>
  </si>
  <si>
    <t>Love of Chinese Korean and Eastern Dances Dance Team</t>
  </si>
  <si>
    <t>Lucha Latina</t>
  </si>
  <si>
    <t>Mangrove Journal</t>
  </si>
  <si>
    <t>Medicine, Education, and Development for Low Income Families Everywhere</t>
  </si>
  <si>
    <t>Men's Lacrosse Team</t>
  </si>
  <si>
    <t>Men's Soccer Club at the University of Miami</t>
  </si>
  <si>
    <t>Miami International Outreach</t>
  </si>
  <si>
    <t>UJhoom</t>
  </si>
  <si>
    <t>Minority Association of Pre-Health Students</t>
  </si>
  <si>
    <t>Multicultural Nursing Student Association</t>
  </si>
  <si>
    <t>Muslim Students of the University of Miami</t>
  </si>
  <si>
    <t>National Alliance on Mental Illness</t>
  </si>
  <si>
    <t>National Association for Music Education</t>
  </si>
  <si>
    <t>National Association of Black Accountants</t>
  </si>
  <si>
    <t>National Association of Black Journalists</t>
  </si>
  <si>
    <t>National Council of Negro Women,Inc.</t>
  </si>
  <si>
    <t>National Gandhi Day of Service</t>
  </si>
  <si>
    <t>National Organization for Women</t>
  </si>
  <si>
    <t>National Pan-Hellenic Council, Inc</t>
  </si>
  <si>
    <t>Nu Rho Psi – National Neuroscience Honor Society</t>
  </si>
  <si>
    <t>Nursing Student Association</t>
  </si>
  <si>
    <t>Omicron Delta Kappa</t>
  </si>
  <si>
    <t>Out in Science, Technology, Engineering, and Mathematics</t>
  </si>
  <si>
    <t>Pakistani Students Association</t>
  </si>
  <si>
    <t>Panhellenic Association</t>
  </si>
  <si>
    <t>Partners in Health Engage</t>
  </si>
  <si>
    <t>Phi Alpha Delta Pre-Law Fraternity</t>
  </si>
  <si>
    <t>Phi Delta Epsilon</t>
  </si>
  <si>
    <t>Phi Sigma Pi National Gender Inclusive Honor Fraternity</t>
  </si>
  <si>
    <t>Phi Sigma Tau</t>
  </si>
  <si>
    <t>Phoenyx</t>
  </si>
  <si>
    <t>Photography Club</t>
  </si>
  <si>
    <t>Planet Kreyol- Haitian Student Organization</t>
  </si>
  <si>
    <t>Plant Based Canes</t>
  </si>
  <si>
    <t>PorColombia</t>
  </si>
  <si>
    <t>Pre-Physician Associate Club at The University of Miami</t>
  </si>
  <si>
    <t>Psi Chi</t>
  </si>
  <si>
    <t>Public Relations Student Society of America</t>
  </si>
  <si>
    <t>Relay for Life</t>
  </si>
  <si>
    <t>Rock Climbing Club</t>
  </si>
  <si>
    <t>Rugby Mens Football Club</t>
  </si>
  <si>
    <t>Salsa Craze</t>
  </si>
  <si>
    <t>Science Olympiad</t>
  </si>
  <si>
    <t>Scuba Club</t>
  </si>
  <si>
    <t>Sigma Alpha Iota</t>
  </si>
  <si>
    <t>Sigma Gamma Epsilon</t>
  </si>
  <si>
    <t>Sigma Tau Delta</t>
  </si>
  <si>
    <t>Society of Asian Scientists and Engineers</t>
  </si>
  <si>
    <t>Society of Composers, Incorporated at the University of Miami</t>
  </si>
  <si>
    <t>Society of Women Engineers</t>
  </si>
  <si>
    <t>Sociology and Criminology Club</t>
  </si>
  <si>
    <t>Speak What You Feel</t>
  </si>
  <si>
    <t>Special Olympics</t>
  </si>
  <si>
    <t>SpectrUM</t>
  </si>
  <si>
    <t>Student Association of Pharmacy</t>
  </si>
  <si>
    <t>Student Athlete Advisory Committee</t>
  </si>
  <si>
    <t>Student Government</t>
  </si>
  <si>
    <t>Student Reptile Association</t>
  </si>
  <si>
    <t xml:space="preserve">Students for Classical Architecture </t>
  </si>
  <si>
    <t>Students Together Ending Poverty</t>
  </si>
  <si>
    <t>Surfrider at the University of Miami</t>
  </si>
  <si>
    <t>SwaggeRaas</t>
  </si>
  <si>
    <t>Taekwondo Club</t>
  </si>
  <si>
    <t>TAMID: Israel Investment Group</t>
  </si>
  <si>
    <t>Tau Beta Pi at the University of Miami</t>
  </si>
  <si>
    <t>Tau Beta Sigma</t>
  </si>
  <si>
    <t>The Miami Hurricane</t>
  </si>
  <si>
    <t>The Volunteer LINK</t>
  </si>
  <si>
    <t>Theatre Action Group</t>
  </si>
  <si>
    <t>Tufaan</t>
  </si>
  <si>
    <t>UBook</t>
  </si>
  <si>
    <t>UConnect</t>
  </si>
  <si>
    <t>UCook</t>
  </si>
  <si>
    <t>UFuerza Latino Dance Team</t>
  </si>
  <si>
    <t>UGenerations</t>
  </si>
  <si>
    <t>UM College Republicans</t>
  </si>
  <si>
    <t>UM Mock Trial</t>
  </si>
  <si>
    <t>UM Wrestling Club</t>
  </si>
  <si>
    <t>UMaker</t>
  </si>
  <si>
    <t>UMTV</t>
  </si>
  <si>
    <t>Unión Venezolana</t>
  </si>
  <si>
    <t>United Black Students</t>
  </si>
  <si>
    <t>Unity Roundtable Consortium</t>
  </si>
  <si>
    <t>University Christian Fellowship</t>
  </si>
  <si>
    <t>Club Baseball</t>
  </si>
  <si>
    <t>University of Miami Hillel</t>
  </si>
  <si>
    <t>University of Miami Women's Club Lacrosse</t>
  </si>
  <si>
    <t>UPup</t>
  </si>
  <si>
    <t>UPurr</t>
  </si>
  <si>
    <t>URecovery: A Collegiate Recovery Community</t>
  </si>
  <si>
    <t>Veteran Students Organization</t>
  </si>
  <si>
    <t>Wakeboard Club</t>
  </si>
  <si>
    <t>Water Polo Club</t>
  </si>
  <si>
    <t>WishMakers at the University of Miami</t>
  </si>
  <si>
    <t>Women in Business</t>
  </si>
  <si>
    <t xml:space="preserve">Women's Club Hockey </t>
  </si>
  <si>
    <t>Women's Rugby Club</t>
  </si>
  <si>
    <t>Women's Sailing Team</t>
  </si>
  <si>
    <t>Women's Soccer Club</t>
  </si>
  <si>
    <t>Written In My Soul</t>
  </si>
  <si>
    <t>Yellow Rose Society</t>
  </si>
  <si>
    <t>PG014244</t>
  </si>
  <si>
    <t>PG011424</t>
  </si>
  <si>
    <t>PG014240</t>
  </si>
  <si>
    <t>PG014337</t>
  </si>
  <si>
    <t>PG014242</t>
  </si>
  <si>
    <t>PG007483</t>
  </si>
  <si>
    <t>PG014238</t>
  </si>
  <si>
    <t>PG011076</t>
  </si>
  <si>
    <t>Check Engage</t>
  </si>
  <si>
    <t>CanesChat</t>
  </si>
  <si>
    <t>Hockey Club</t>
  </si>
  <si>
    <t>PG010805</t>
  </si>
  <si>
    <t>PG014327</t>
  </si>
  <si>
    <t>PG013085</t>
  </si>
  <si>
    <t>PG007488</t>
  </si>
  <si>
    <t>PG007317</t>
  </si>
  <si>
    <t>PG007313</t>
  </si>
  <si>
    <t>PG012865</t>
  </si>
  <si>
    <t xml:space="preserve">Program ID Database </t>
  </si>
  <si>
    <t>updated 9/12/2022</t>
  </si>
  <si>
    <t>Version: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</si>
</sst>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quot;$&quot;#,##0.00"/>
    <numFmt numFmtId="165" formatCode="&quot;$&quot;#,##0"/>
    <numFmt numFmtId="166" formatCode="&quot;$&quot;#,##0.000"/>
    <numFmt numFmtId="167" formatCode="\(###\)\ ###\-####"/>
    <numFmt numFmtId="168" formatCode="##0.0&quot; Miles&quot;"/>
    <numFmt numFmtId="169" formatCode="[$-409]ddd\.\ mmmm\ d\,\ yyyy"/>
  </numFmts>
  <fonts count="40"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entury Gothic"/>
      <family val="1"/>
    </font>
    <font>
      <u/>
      <sz val="12"/>
      <color theme="10"/>
      <name val="Calibri"/>
      <family val="2"/>
      <scheme val="minor"/>
    </font>
    <font>
      <u/>
      <sz val="12"/>
      <color theme="11"/>
      <name val="Calibri"/>
      <family val="2"/>
      <scheme val="minor"/>
    </font>
    <font>
      <sz val="10"/>
      <color rgb="FF006411"/>
      <name val="Century Gothic"/>
      <family val="1"/>
    </font>
    <font>
      <sz val="20"/>
      <color theme="1"/>
      <name val="Century Gothic"/>
      <family val="1"/>
    </font>
    <font>
      <sz val="8"/>
      <name val="Calibri"/>
      <family val="2"/>
      <scheme val="minor"/>
    </font>
    <font>
      <sz val="20"/>
      <color rgb="FFFF6600"/>
      <name val="Century Gothic"/>
      <family val="1"/>
    </font>
    <font>
      <sz val="12"/>
      <color rgb="FFFF6600"/>
      <name val="Century Gothic"/>
      <family val="1"/>
    </font>
    <font>
      <sz val="14"/>
      <color rgb="FFFF6600"/>
      <name val="Century Gothic"/>
      <family val="1"/>
    </font>
    <font>
      <sz val="12"/>
      <color rgb="FF006411"/>
      <name val="Century Gothic"/>
      <family val="1"/>
    </font>
    <font>
      <sz val="14"/>
      <color theme="1"/>
      <name val="Century Gothic"/>
      <family val="1"/>
    </font>
    <font>
      <sz val="12"/>
      <color rgb="FFFF0000"/>
      <name val="Century Gothic"/>
      <family val="1"/>
    </font>
    <font>
      <sz val="28"/>
      <color theme="1"/>
      <name val="Century Gothic"/>
      <family val="1"/>
    </font>
    <font>
      <b/>
      <sz val="14"/>
      <color theme="1"/>
      <name val="Century Gothic"/>
      <family val="1"/>
    </font>
    <font>
      <b/>
      <sz val="12"/>
      <color rgb="FFFF0000"/>
      <name val="Century Gothic"/>
      <family val="1"/>
    </font>
    <font>
      <b/>
      <sz val="28"/>
      <color rgb="FF006411"/>
      <name val="Century Gothic"/>
      <family val="1"/>
    </font>
    <font>
      <b/>
      <sz val="35"/>
      <color theme="1"/>
      <name val="Century Gothic"/>
      <family val="1"/>
    </font>
    <font>
      <b/>
      <sz val="30"/>
      <color theme="1"/>
      <name val="Century Gothic"/>
      <family val="1"/>
    </font>
    <font>
      <b/>
      <sz val="26"/>
      <color rgb="FFFF6600"/>
      <name val="Century Gothic"/>
      <family val="1"/>
    </font>
    <font>
      <sz val="20"/>
      <color rgb="FF006411"/>
      <name val="Century Gothic"/>
      <family val="1"/>
    </font>
    <font>
      <sz val="12"/>
      <color theme="0"/>
      <name val="Century Gothic"/>
      <family val="1"/>
    </font>
    <font>
      <b/>
      <sz val="12"/>
      <color theme="1"/>
      <name val="Calibri"/>
      <family val="2"/>
      <scheme val="minor"/>
    </font>
    <font>
      <sz val="12"/>
      <name val="Century Gothic"/>
      <family val="1"/>
    </font>
    <font>
      <b/>
      <sz val="20"/>
      <color rgb="FF006411"/>
      <name val="Century Gothic"/>
      <family val="1"/>
    </font>
    <font>
      <b/>
      <sz val="12"/>
      <color theme="1"/>
      <name val="Century Gothic"/>
      <family val="1"/>
    </font>
    <font>
      <sz val="12"/>
      <color theme="1"/>
      <name val="Century Gothic"/>
      <family val="2"/>
    </font>
    <font>
      <sz val="12"/>
      <color rgb="FF006411"/>
      <name val="Century Gothic"/>
      <family val="2"/>
    </font>
    <font>
      <sz val="18"/>
      <color rgb="FFFF0000"/>
      <name val="Century Gothic"/>
      <family val="2"/>
    </font>
    <font>
      <sz val="18"/>
      <color rgb="FF006411"/>
      <name val="Century Gothic"/>
      <family val="2"/>
    </font>
    <font>
      <b/>
      <sz val="20"/>
      <color rgb="FFFF6600"/>
      <name val="Century Gothic"/>
      <family val="1"/>
    </font>
    <font>
      <sz val="12"/>
      <color rgb="FF000000"/>
      <name val="Century Gothic"/>
      <family val="2"/>
    </font>
    <font>
      <b/>
      <sz val="14"/>
      <color theme="0"/>
      <name val="Century Gothic"/>
      <family val="1"/>
    </font>
    <font>
      <sz val="10"/>
      <color theme="1"/>
      <name val="Century Gothic"/>
      <family val="1"/>
    </font>
    <font>
      <b/>
      <sz val="12"/>
      <color theme="0"/>
      <name val="Century Gothic"/>
      <family val="2"/>
    </font>
    <font>
      <b/>
      <sz val="10"/>
      <color rgb="FFFF0000"/>
      <name val="Century Gothic"/>
      <family val="2"/>
    </font>
    <font>
      <sz val="12"/>
      <color rgb="FF000000"/>
      <name val="Calibri Light"/>
      <family val="2"/>
    </font>
    <font>
      <sz val="12"/>
      <color theme="1"/>
      <name val="Calibri Light"/>
      <family val="2"/>
    </font>
  </fonts>
  <fills count="12">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rgb="FF5B95F9"/>
        <bgColor indexed="64"/>
      </patternFill>
    </fill>
    <fill>
      <patternFill patternType="solid">
        <fgColor rgb="FFF6B26B"/>
        <bgColor indexed="64"/>
      </patternFill>
    </fill>
    <fill>
      <patternFill patternType="solid">
        <fgColor theme="9" tint="0.79998168889431442"/>
        <bgColor indexed="65"/>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bgColor indexed="64"/>
      </patternFill>
    </fill>
    <fill>
      <patternFill patternType="solid">
        <fgColor rgb="FFFF0000"/>
        <bgColor indexed="64"/>
      </patternFill>
    </fill>
    <fill>
      <patternFill patternType="solid">
        <fgColor theme="8" tint="0.59999389629810485"/>
        <bgColor indexed="64"/>
      </patternFill>
    </fill>
  </fills>
  <borders count="26">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s>
  <cellStyleXfs count="10">
    <xf numFmtId="0" fontId="0" fillId="0" borderId="0"/>
    <xf numFmtId="44" fontId="2"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6" borderId="0" applyNumberFormat="0" applyBorder="0" applyAlignment="0" applyProtection="0"/>
  </cellStyleXfs>
  <cellXfs count="155">
    <xf numFmtId="0" fontId="0" fillId="0" borderId="0" xfId="0"/>
    <xf numFmtId="0" fontId="3" fillId="0" borderId="0" xfId="0" applyFont="1"/>
    <xf numFmtId="0" fontId="7" fillId="0" borderId="0" xfId="0" applyFont="1"/>
    <xf numFmtId="49" fontId="3" fillId="0" borderId="0" xfId="0" applyNumberFormat="1" applyFont="1"/>
    <xf numFmtId="49" fontId="11" fillId="0" borderId="0" xfId="0" applyNumberFormat="1" applyFont="1" applyAlignment="1">
      <alignment horizontal="left"/>
    </xf>
    <xf numFmtId="49" fontId="10" fillId="0" borderId="0" xfId="0" applyNumberFormat="1" applyFont="1" applyAlignment="1">
      <alignment horizontal="left"/>
    </xf>
    <xf numFmtId="0" fontId="3" fillId="0" borderId="0" xfId="0" applyFont="1" applyAlignment="1">
      <alignment vertical="center"/>
    </xf>
    <xf numFmtId="0" fontId="3" fillId="0" borderId="0" xfId="0" applyFont="1" applyAlignment="1">
      <alignment horizontal="center"/>
    </xf>
    <xf numFmtId="165" fontId="3" fillId="0" borderId="0" xfId="0" applyNumberFormat="1" applyFont="1" applyAlignment="1">
      <alignment horizontal="center"/>
    </xf>
    <xf numFmtId="166" fontId="3" fillId="0" borderId="0" xfId="0" applyNumberFormat="1" applyFont="1" applyAlignment="1">
      <alignment horizontal="center"/>
    </xf>
    <xf numFmtId="165" fontId="3" fillId="0" borderId="0" xfId="0" applyNumberFormat="1" applyFont="1" applyFill="1" applyAlignment="1">
      <alignment horizontal="center"/>
    </xf>
    <xf numFmtId="0" fontId="15" fillId="0" borderId="0" xfId="0" applyFont="1" applyAlignment="1">
      <alignment vertical="center"/>
    </xf>
    <xf numFmtId="0" fontId="3" fillId="0" borderId="0" xfId="0" applyFont="1" applyAlignment="1">
      <alignment wrapText="1"/>
    </xf>
    <xf numFmtId="0" fontId="3" fillId="0" borderId="0" xfId="0" applyFont="1" applyAlignment="1">
      <alignment horizontal="left" vertical="center" wrapText="1" indent="1"/>
    </xf>
    <xf numFmtId="0" fontId="22" fillId="0" borderId="0" xfId="0" applyFont="1" applyAlignment="1">
      <alignment vertical="center"/>
    </xf>
    <xf numFmtId="165" fontId="22" fillId="0" borderId="0" xfId="0" applyNumberFormat="1" applyFont="1" applyAlignment="1">
      <alignment horizontal="center" vertical="center"/>
    </xf>
    <xf numFmtId="0" fontId="22" fillId="0" borderId="0" xfId="0" applyFont="1"/>
    <xf numFmtId="0" fontId="3" fillId="0" borderId="0" xfId="0" applyFont="1" applyAlignment="1">
      <alignment horizontal="center"/>
    </xf>
    <xf numFmtId="0" fontId="22" fillId="0" borderId="0" xfId="0" applyFont="1" applyAlignment="1">
      <alignment horizontal="center" vertical="center"/>
    </xf>
    <xf numFmtId="165" fontId="23" fillId="0" borderId="0" xfId="0" applyNumberFormat="1" applyFont="1" applyAlignment="1">
      <alignment horizontal="center"/>
    </xf>
    <xf numFmtId="164" fontId="22" fillId="3" borderId="0" xfId="1" applyNumberFormat="1" applyFont="1" applyFill="1" applyAlignment="1">
      <alignment horizontal="center" vertical="center"/>
    </xf>
    <xf numFmtId="164" fontId="3" fillId="3" borderId="0" xfId="1" applyNumberFormat="1" applyFont="1" applyFill="1" applyAlignment="1">
      <alignment horizontal="center"/>
    </xf>
    <xf numFmtId="0" fontId="3" fillId="0" borderId="0" xfId="0" applyFont="1" applyProtection="1"/>
    <xf numFmtId="0" fontId="6" fillId="0" borderId="2" xfId="0" applyNumberFormat="1" applyFont="1" applyBorder="1" applyAlignment="1" applyProtection="1">
      <alignment vertical="center"/>
    </xf>
    <xf numFmtId="0" fontId="12" fillId="0" borderId="0" xfId="0" applyNumberFormat="1" applyFont="1" applyAlignment="1" applyProtection="1">
      <alignment horizontal="left" vertical="center" wrapText="1"/>
    </xf>
    <xf numFmtId="164" fontId="12" fillId="2" borderId="0" xfId="0" applyNumberFormat="1" applyFont="1" applyFill="1" applyAlignment="1" applyProtection="1">
      <alignment horizontal="center" vertical="center" wrapText="1"/>
    </xf>
    <xf numFmtId="164" fontId="12" fillId="2" borderId="0" xfId="6" applyNumberFormat="1" applyFont="1" applyFill="1" applyAlignment="1" applyProtection="1">
      <alignment horizontal="center" vertical="center" wrapText="1"/>
    </xf>
    <xf numFmtId="0" fontId="3" fillId="0" borderId="0" xfId="0" applyNumberFormat="1" applyFont="1" applyProtection="1"/>
    <xf numFmtId="164" fontId="14" fillId="2" borderId="0" xfId="0" applyNumberFormat="1" applyFont="1" applyFill="1" applyAlignment="1" applyProtection="1">
      <alignment horizontal="right" indent="1"/>
    </xf>
    <xf numFmtId="164" fontId="12" fillId="2" borderId="0" xfId="6" applyNumberFormat="1" applyFont="1" applyFill="1" applyAlignment="1" applyProtection="1">
      <alignment horizontal="right" indent="1"/>
      <protection locked="0"/>
    </xf>
    <xf numFmtId="164" fontId="12" fillId="2" borderId="0" xfId="0" applyNumberFormat="1" applyFont="1" applyFill="1" applyAlignment="1" applyProtection="1">
      <alignment horizontal="right" indent="1"/>
    </xf>
    <xf numFmtId="0" fontId="18" fillId="0" borderId="0" xfId="0" applyFont="1"/>
    <xf numFmtId="0" fontId="26" fillId="0" borderId="0" xfId="0" applyFont="1" applyAlignment="1">
      <alignment vertical="center"/>
    </xf>
    <xf numFmtId="0" fontId="26" fillId="0" borderId="0" xfId="0" applyFont="1" applyAlignment="1">
      <alignment horizontal="center" vertical="center"/>
    </xf>
    <xf numFmtId="0" fontId="24" fillId="0" borderId="0" xfId="0" applyFont="1"/>
    <xf numFmtId="0" fontId="3" fillId="2" borderId="4" xfId="0" applyNumberFormat="1" applyFont="1" applyFill="1" applyBorder="1" applyAlignment="1" applyProtection="1">
      <alignment horizontal="left"/>
    </xf>
    <xf numFmtId="0" fontId="3" fillId="2" borderId="4" xfId="0" applyNumberFormat="1" applyFont="1" applyFill="1" applyBorder="1" applyAlignment="1" applyProtection="1">
      <alignment horizontal="left" vertical="center"/>
    </xf>
    <xf numFmtId="0" fontId="3" fillId="0" borderId="5" xfId="0" applyNumberFormat="1" applyFont="1" applyFill="1" applyBorder="1" applyAlignment="1" applyProtection="1">
      <alignment horizontal="center"/>
      <protection locked="0"/>
    </xf>
    <xf numFmtId="164" fontId="3" fillId="0" borderId="5" xfId="1" applyNumberFormat="1" applyFont="1" applyFill="1" applyBorder="1" applyAlignment="1" applyProtection="1">
      <alignment horizontal="center"/>
      <protection locked="0"/>
    </xf>
    <xf numFmtId="168" fontId="3" fillId="0" borderId="5" xfId="0" applyNumberFormat="1" applyFont="1" applyFill="1" applyBorder="1" applyAlignment="1" applyProtection="1">
      <alignment horizontal="center" vertical="center" wrapText="1"/>
      <protection locked="0"/>
    </xf>
    <xf numFmtId="0" fontId="3" fillId="2" borderId="6" xfId="0" applyNumberFormat="1" applyFont="1" applyFill="1" applyBorder="1" applyAlignment="1" applyProtection="1">
      <alignment horizontal="left"/>
    </xf>
    <xf numFmtId="164" fontId="14" fillId="2" borderId="0" xfId="0" applyNumberFormat="1" applyFont="1" applyFill="1" applyBorder="1" applyAlignment="1">
      <alignment horizontal="center"/>
    </xf>
    <xf numFmtId="164" fontId="12" fillId="2" borderId="0" xfId="0" applyNumberFormat="1" applyFont="1" applyFill="1" applyBorder="1" applyAlignment="1">
      <alignment horizontal="center"/>
    </xf>
    <xf numFmtId="164" fontId="12" fillId="2" borderId="3" xfId="0" applyNumberFormat="1" applyFont="1" applyFill="1" applyBorder="1" applyAlignment="1">
      <alignment horizontal="center" vertical="center"/>
    </xf>
    <xf numFmtId="0" fontId="3" fillId="2" borderId="10" xfId="0" applyNumberFormat="1" applyFont="1" applyFill="1" applyBorder="1" applyAlignment="1" applyProtection="1">
      <alignment horizontal="left"/>
    </xf>
    <xf numFmtId="164" fontId="14" fillId="2" borderId="11" xfId="0" applyNumberFormat="1" applyFont="1" applyFill="1" applyBorder="1" applyAlignment="1">
      <alignment horizontal="center"/>
    </xf>
    <xf numFmtId="164" fontId="12" fillId="2" borderId="11" xfId="0" applyNumberFormat="1" applyFont="1" applyFill="1" applyBorder="1" applyAlignment="1">
      <alignment horizontal="center"/>
    </xf>
    <xf numFmtId="168" fontId="3" fillId="0" borderId="5" xfId="0" applyNumberFormat="1" applyFont="1" applyFill="1" applyBorder="1" applyAlignment="1" applyProtection="1">
      <alignment horizontal="center"/>
      <protection locked="0"/>
    </xf>
    <xf numFmtId="168" fontId="3" fillId="0" borderId="3" xfId="0" applyNumberFormat="1" applyFont="1" applyFill="1" applyBorder="1" applyAlignment="1" applyProtection="1">
      <alignment horizontal="center"/>
      <protection locked="0"/>
    </xf>
    <xf numFmtId="164" fontId="12" fillId="2" borderId="5" xfId="0" applyNumberFormat="1" applyFont="1" applyFill="1" applyBorder="1" applyAlignment="1">
      <alignment horizontal="center" vertical="center"/>
    </xf>
    <xf numFmtId="164" fontId="12" fillId="2" borderId="7" xfId="0" applyNumberFormat="1" applyFont="1" applyFill="1" applyBorder="1" applyAlignment="1">
      <alignment horizontal="center"/>
    </xf>
    <xf numFmtId="164" fontId="12" fillId="2" borderId="12" xfId="0" applyNumberFormat="1" applyFont="1" applyFill="1" applyBorder="1" applyAlignment="1">
      <alignment horizontal="center"/>
    </xf>
    <xf numFmtId="0" fontId="3" fillId="0" borderId="0" xfId="0" applyFont="1" applyBorder="1"/>
    <xf numFmtId="0" fontId="21" fillId="0" borderId="0" xfId="0" applyNumberFormat="1" applyFont="1" applyBorder="1" applyAlignment="1">
      <alignment vertical="center" wrapText="1"/>
    </xf>
    <xf numFmtId="0" fontId="3" fillId="0" borderId="0" xfId="0" applyNumberFormat="1" applyFont="1" applyFill="1" applyBorder="1" applyAlignment="1" applyProtection="1"/>
    <xf numFmtId="0" fontId="27" fillId="0" borderId="0" xfId="0" applyFont="1" applyBorder="1" applyAlignment="1">
      <alignment vertical="center"/>
    </xf>
    <xf numFmtId="0" fontId="21" fillId="0" borderId="0" xfId="0" applyNumberFormat="1" applyFont="1" applyAlignment="1">
      <alignment vertical="center" wrapText="1"/>
    </xf>
    <xf numFmtId="0" fontId="12" fillId="2" borderId="7" xfId="0" applyNumberFormat="1" applyFont="1" applyFill="1" applyBorder="1" applyAlignment="1">
      <alignment horizontal="center"/>
    </xf>
    <xf numFmtId="164" fontId="14" fillId="2" borderId="3" xfId="1" applyNumberFormat="1" applyFont="1" applyFill="1" applyBorder="1" applyAlignment="1">
      <alignment horizontal="center" vertical="center" wrapText="1"/>
    </xf>
    <xf numFmtId="0" fontId="3" fillId="0" borderId="0" xfId="0" applyFont="1" applyAlignment="1">
      <alignment horizontal="center"/>
    </xf>
    <xf numFmtId="0" fontId="13" fillId="0" borderId="0" xfId="0" applyFont="1" applyAlignment="1">
      <alignment horizontal="center"/>
    </xf>
    <xf numFmtId="0" fontId="3" fillId="0" borderId="1" xfId="0" applyFont="1" applyBorder="1" applyAlignment="1">
      <alignment vertical="center" wrapText="1"/>
    </xf>
    <xf numFmtId="0" fontId="12" fillId="2" borderId="4" xfId="0" applyNumberFormat="1" applyFont="1" applyFill="1" applyBorder="1" applyAlignment="1">
      <alignment vertical="center"/>
    </xf>
    <xf numFmtId="0" fontId="12" fillId="2" borderId="4" xfId="0" applyNumberFormat="1" applyFont="1" applyFill="1" applyBorder="1" applyAlignment="1">
      <alignment horizontal="center" vertical="center"/>
    </xf>
    <xf numFmtId="0" fontId="10" fillId="0" borderId="3" xfId="0" applyNumberFormat="1" applyFont="1" applyBorder="1" applyAlignment="1" applyProtection="1">
      <alignment horizontal="center" vertical="center"/>
      <protection locked="0"/>
    </xf>
    <xf numFmtId="167" fontId="10" fillId="0" borderId="3" xfId="0" applyNumberFormat="1" applyFont="1" applyBorder="1" applyAlignment="1" applyProtection="1">
      <alignment horizontal="center" vertical="center"/>
      <protection locked="0"/>
    </xf>
    <xf numFmtId="49" fontId="10" fillId="0" borderId="5" xfId="0" applyNumberFormat="1" applyFont="1" applyBorder="1" applyAlignment="1" applyProtection="1">
      <alignment horizontal="center" vertical="center"/>
      <protection locked="0"/>
    </xf>
    <xf numFmtId="167" fontId="10" fillId="0" borderId="1"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0" fontId="10" fillId="0" borderId="5" xfId="0" applyNumberFormat="1" applyFont="1" applyBorder="1" applyAlignment="1" applyProtection="1">
      <alignment horizontal="center" vertical="center"/>
      <protection locked="0"/>
    </xf>
    <xf numFmtId="0" fontId="20" fillId="0" borderId="0" xfId="0" applyFont="1" applyAlignment="1">
      <alignment vertical="top"/>
    </xf>
    <xf numFmtId="164" fontId="3" fillId="0" borderId="5" xfId="0" applyNumberFormat="1" applyFont="1" applyFill="1" applyBorder="1" applyAlignment="1" applyProtection="1">
      <alignment horizontal="center" vertical="center" wrapText="1"/>
      <protection locked="0"/>
    </xf>
    <xf numFmtId="0" fontId="12" fillId="2" borderId="4" xfId="0" applyNumberFormat="1" applyFont="1" applyFill="1" applyBorder="1" applyAlignment="1">
      <alignment horizontal="left" vertical="center"/>
    </xf>
    <xf numFmtId="0" fontId="12" fillId="2" borderId="8" xfId="0" applyNumberFormat="1" applyFont="1" applyFill="1" applyBorder="1" applyAlignment="1">
      <alignment horizontal="left" vertical="center"/>
    </xf>
    <xf numFmtId="164" fontId="3" fillId="0" borderId="0" xfId="0" applyNumberFormat="1" applyFont="1"/>
    <xf numFmtId="49" fontId="13" fillId="0" borderId="0" xfId="0" applyNumberFormat="1" applyFont="1" applyBorder="1"/>
    <xf numFmtId="0" fontId="28" fillId="2" borderId="8" xfId="0" applyNumberFormat="1" applyFont="1" applyFill="1" applyBorder="1" applyAlignment="1" applyProtection="1">
      <alignment horizontal="left" vertical="center"/>
    </xf>
    <xf numFmtId="164" fontId="29" fillId="2" borderId="9" xfId="0" applyNumberFormat="1" applyFont="1" applyFill="1" applyBorder="1" applyAlignment="1">
      <alignment horizontal="center" vertical="center"/>
    </xf>
    <xf numFmtId="164" fontId="30" fillId="2" borderId="1" xfId="0" applyNumberFormat="1" applyFont="1" applyFill="1" applyBorder="1" applyAlignment="1">
      <alignment horizontal="center" vertical="center"/>
    </xf>
    <xf numFmtId="164" fontId="31" fillId="2" borderId="1" xfId="0" applyNumberFormat="1" applyFont="1" applyFill="1" applyBorder="1" applyAlignment="1">
      <alignment horizontal="center" vertical="center"/>
    </xf>
    <xf numFmtId="49" fontId="3" fillId="0" borderId="0" xfId="0" applyNumberFormat="1" applyFont="1" applyBorder="1"/>
    <xf numFmtId="49" fontId="11" fillId="0" borderId="0" xfId="0" applyNumberFormat="1" applyFont="1" applyBorder="1" applyAlignment="1">
      <alignment horizontal="left"/>
    </xf>
    <xf numFmtId="49" fontId="10" fillId="0" borderId="0" xfId="0" applyNumberFormat="1" applyFont="1" applyBorder="1" applyAlignment="1">
      <alignment horizontal="left"/>
    </xf>
    <xf numFmtId="0" fontId="7" fillId="0" borderId="0" xfId="0" applyFont="1" applyBorder="1"/>
    <xf numFmtId="0" fontId="3" fillId="0" borderId="0" xfId="0" applyFont="1" applyBorder="1" applyAlignment="1">
      <alignment vertical="center"/>
    </xf>
    <xf numFmtId="0" fontId="3" fillId="0" borderId="5" xfId="0" applyNumberFormat="1" applyFont="1" applyFill="1" applyBorder="1" applyAlignment="1" applyProtection="1">
      <alignment vertical="center" wrapText="1"/>
      <protection locked="0"/>
    </xf>
    <xf numFmtId="0" fontId="28" fillId="0" borderId="0" xfId="0" applyFont="1"/>
    <xf numFmtId="49" fontId="28" fillId="0" borderId="0" xfId="0" applyNumberFormat="1" applyFont="1" applyBorder="1"/>
    <xf numFmtId="0" fontId="28" fillId="0" borderId="0" xfId="0" applyFont="1" applyBorder="1"/>
    <xf numFmtId="44" fontId="28" fillId="0" borderId="0" xfId="1" applyFont="1" applyBorder="1"/>
    <xf numFmtId="0" fontId="33" fillId="4"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28" fillId="0" borderId="0" xfId="0" applyFont="1" applyAlignment="1">
      <alignment horizontal="left"/>
    </xf>
    <xf numFmtId="169" fontId="3" fillId="0" borderId="5" xfId="0" applyNumberFormat="1" applyFont="1" applyFill="1" applyBorder="1" applyAlignment="1" applyProtection="1">
      <alignment horizontal="center"/>
      <protection locked="0"/>
    </xf>
    <xf numFmtId="0" fontId="13" fillId="0" borderId="1" xfId="0" applyNumberFormat="1" applyFont="1" applyBorder="1" applyAlignment="1" applyProtection="1">
      <alignment vertical="center"/>
    </xf>
    <xf numFmtId="164" fontId="12" fillId="0" borderId="0" xfId="0" applyNumberFormat="1" applyFont="1" applyFill="1" applyAlignment="1" applyProtection="1">
      <alignment horizontal="center" vertical="center" wrapText="1"/>
    </xf>
    <xf numFmtId="164" fontId="14" fillId="0" borderId="0" xfId="0" applyNumberFormat="1" applyFont="1" applyFill="1" applyAlignment="1" applyProtection="1">
      <alignment horizontal="right" indent="1"/>
      <protection locked="0"/>
    </xf>
    <xf numFmtId="0" fontId="1" fillId="6" borderId="0" xfId="9" applyAlignment="1">
      <alignment horizontal="center" vertical="center"/>
    </xf>
    <xf numFmtId="0" fontId="16" fillId="7" borderId="0" xfId="0" applyFont="1" applyFill="1" applyAlignment="1">
      <alignment horizontal="center" vertical="center"/>
    </xf>
    <xf numFmtId="0" fontId="16" fillId="3" borderId="0" xfId="0" applyFont="1" applyFill="1" applyAlignment="1">
      <alignment horizontal="center" vertical="center"/>
    </xf>
    <xf numFmtId="0" fontId="16" fillId="8" borderId="0" xfId="0" applyFont="1" applyFill="1" applyAlignment="1">
      <alignment horizontal="center" vertical="center"/>
    </xf>
    <xf numFmtId="0" fontId="34" fillId="9" borderId="0" xfId="0" applyFont="1" applyFill="1" applyAlignment="1">
      <alignment horizontal="center" vertical="center"/>
    </xf>
    <xf numFmtId="0" fontId="6" fillId="2" borderId="4" xfId="0" applyFont="1" applyFill="1" applyBorder="1" applyAlignment="1">
      <alignment horizontal="right"/>
    </xf>
    <xf numFmtId="0" fontId="0" fillId="0" borderId="4" xfId="0" applyBorder="1"/>
    <xf numFmtId="0" fontId="6" fillId="2" borderId="3" xfId="0" applyFont="1" applyFill="1" applyBorder="1" applyAlignment="1">
      <alignment horizontal="right"/>
    </xf>
    <xf numFmtId="0" fontId="6" fillId="0" borderId="5" xfId="0" applyFont="1" applyBorder="1" applyAlignment="1">
      <alignment horizontal="left"/>
    </xf>
    <xf numFmtId="0" fontId="0" fillId="0" borderId="8" xfId="0" applyBorder="1"/>
    <xf numFmtId="0" fontId="6" fillId="2" borderId="1" xfId="0" applyFont="1" applyFill="1" applyBorder="1" applyAlignment="1">
      <alignment horizontal="right"/>
    </xf>
    <xf numFmtId="0" fontId="6" fillId="0" borderId="9" xfId="0" applyFont="1" applyBorder="1" applyAlignment="1">
      <alignment horizontal="left"/>
    </xf>
    <xf numFmtId="2" fontId="35" fillId="0" borderId="0" xfId="0" applyNumberFormat="1" applyFont="1" applyAlignment="1">
      <alignment horizontal="right" vertical="center"/>
    </xf>
    <xf numFmtId="6" fontId="3" fillId="2" borderId="4" xfId="0" applyNumberFormat="1" applyFont="1" applyFill="1" applyBorder="1" applyAlignment="1" applyProtection="1">
      <alignment horizontal="left" vertical="top" wrapText="1"/>
    </xf>
    <xf numFmtId="0" fontId="3" fillId="0" borderId="16" xfId="0" applyFont="1" applyBorder="1"/>
    <xf numFmtId="0" fontId="36" fillId="10" borderId="17" xfId="0" applyFont="1" applyFill="1" applyBorder="1" applyAlignment="1">
      <alignment horizontal="center"/>
    </xf>
    <xf numFmtId="165" fontId="3" fillId="0" borderId="18" xfId="0" applyNumberFormat="1" applyFont="1" applyBorder="1" applyAlignment="1">
      <alignment horizontal="center"/>
    </xf>
    <xf numFmtId="0" fontId="3" fillId="0" borderId="19" xfId="0" applyFont="1" applyBorder="1"/>
    <xf numFmtId="0" fontId="3" fillId="0" borderId="0" xfId="0" applyFont="1" applyBorder="1" applyAlignment="1">
      <alignment horizontal="center"/>
    </xf>
    <xf numFmtId="1" fontId="3" fillId="0" borderId="20" xfId="0" applyNumberFormat="1" applyFont="1" applyBorder="1" applyAlignment="1">
      <alignment horizontal="center"/>
    </xf>
    <xf numFmtId="0" fontId="3" fillId="0" borderId="21" xfId="0" applyFont="1" applyBorder="1"/>
    <xf numFmtId="0" fontId="3" fillId="0" borderId="22" xfId="0" applyFont="1" applyBorder="1" applyAlignment="1">
      <alignment horizontal="center"/>
    </xf>
    <xf numFmtId="165" fontId="3" fillId="0" borderId="23" xfId="0" applyNumberFormat="1" applyFont="1" applyBorder="1" applyAlignment="1">
      <alignment horizontal="center"/>
    </xf>
    <xf numFmtId="1" fontId="3" fillId="0" borderId="5" xfId="0" applyNumberFormat="1" applyFont="1" applyFill="1" applyBorder="1" applyAlignment="1" applyProtection="1">
      <alignment horizontal="center"/>
      <protection locked="0"/>
    </xf>
    <xf numFmtId="0" fontId="3" fillId="0" borderId="0" xfId="0" applyFont="1" applyAlignment="1">
      <alignment horizontal="center"/>
    </xf>
    <xf numFmtId="49" fontId="25" fillId="11" borderId="13" xfId="0" applyNumberFormat="1" applyFont="1" applyFill="1" applyBorder="1" applyAlignment="1">
      <alignment vertical="center"/>
    </xf>
    <xf numFmtId="0" fontId="25" fillId="11" borderId="2" xfId="0" applyNumberFormat="1" applyFont="1" applyFill="1" applyBorder="1" applyAlignment="1">
      <alignment horizontal="center" vertical="center"/>
    </xf>
    <xf numFmtId="0" fontId="25" fillId="11" borderId="14" xfId="0" applyNumberFormat="1" applyFont="1" applyFill="1" applyBorder="1" applyAlignment="1">
      <alignment horizontal="center" vertical="center"/>
    </xf>
    <xf numFmtId="0" fontId="28" fillId="0" borderId="0" xfId="0" applyNumberFormat="1" applyFont="1" applyBorder="1" applyAlignment="1">
      <alignment horizontal="center"/>
    </xf>
    <xf numFmtId="0" fontId="12" fillId="0" borderId="0" xfId="0" applyNumberFormat="1" applyFont="1" applyFill="1" applyBorder="1" applyAlignment="1">
      <alignment vertical="center"/>
    </xf>
    <xf numFmtId="0" fontId="3" fillId="0" borderId="0" xfId="0" applyFont="1" applyAlignment="1">
      <alignment horizontal="center"/>
    </xf>
    <xf numFmtId="0" fontId="38" fillId="0" borderId="24" xfId="0" applyFont="1" applyBorder="1" applyAlignment="1">
      <alignment horizontal="left"/>
    </xf>
    <xf numFmtId="0" fontId="38" fillId="0" borderId="25" xfId="0" applyFont="1" applyBorder="1" applyAlignment="1">
      <alignment horizontal="left"/>
    </xf>
    <xf numFmtId="0" fontId="39" fillId="0" borderId="25" xfId="0" applyFont="1" applyBorder="1" applyAlignment="1">
      <alignment horizontal="left"/>
    </xf>
    <xf numFmtId="0" fontId="39" fillId="0" borderId="24" xfId="0" applyFont="1" applyBorder="1" applyAlignment="1">
      <alignment horizontal="center"/>
    </xf>
    <xf numFmtId="0" fontId="39" fillId="0" borderId="25" xfId="0" applyFont="1" applyBorder="1" applyAlignment="1">
      <alignment horizontal="center"/>
    </xf>
    <xf numFmtId="0" fontId="10" fillId="0" borderId="5" xfId="0" applyNumberFormat="1" applyFont="1" applyBorder="1" applyAlignment="1" applyProtection="1">
      <alignment vertical="center"/>
    </xf>
    <xf numFmtId="0" fontId="3" fillId="0" borderId="20" xfId="0" applyNumberFormat="1" applyFont="1" applyBorder="1" applyAlignment="1">
      <alignment horizontal="center"/>
    </xf>
    <xf numFmtId="0" fontId="18" fillId="0" borderId="0" xfId="0" applyFont="1" applyAlignment="1">
      <alignment horizontal="center" vertical="center"/>
    </xf>
    <xf numFmtId="0" fontId="3" fillId="0" borderId="0" xfId="0" applyFont="1" applyAlignment="1">
      <alignment horizontal="center" vertical="center" wrapText="1"/>
    </xf>
    <xf numFmtId="0" fontId="17" fillId="0" borderId="0" xfId="0" applyFont="1" applyAlignment="1">
      <alignment horizontal="center" vertical="center" wrapText="1"/>
    </xf>
    <xf numFmtId="0" fontId="3" fillId="0" borderId="2" xfId="0" applyFont="1" applyBorder="1" applyAlignment="1">
      <alignment horizontal="center" vertical="center" wrapText="1"/>
    </xf>
    <xf numFmtId="0" fontId="19" fillId="0" borderId="0" xfId="0" applyFont="1" applyAlignment="1">
      <alignment wrapText="1"/>
    </xf>
    <xf numFmtId="6" fontId="3" fillId="2" borderId="4" xfId="0" applyNumberFormat="1" applyFont="1" applyFill="1" applyBorder="1" applyAlignment="1" applyProtection="1">
      <alignment horizontal="left" vertical="top" wrapText="1"/>
    </xf>
    <xf numFmtId="6" fontId="3" fillId="2" borderId="3" xfId="0" applyNumberFormat="1" applyFont="1" applyFill="1" applyBorder="1" applyAlignment="1" applyProtection="1">
      <alignment horizontal="left" vertical="top" wrapText="1"/>
    </xf>
    <xf numFmtId="6" fontId="3" fillId="2" borderId="5" xfId="0" applyNumberFormat="1" applyFont="1" applyFill="1" applyBorder="1" applyAlignment="1" applyProtection="1">
      <alignment horizontal="left" vertical="top" wrapText="1"/>
    </xf>
    <xf numFmtId="0" fontId="3" fillId="0" borderId="0" xfId="0" applyFont="1" applyAlignment="1">
      <alignment horizontal="center"/>
    </xf>
    <xf numFmtId="49" fontId="9" fillId="0" borderId="3" xfId="0" applyNumberFormat="1" applyFont="1" applyBorder="1" applyAlignment="1" applyProtection="1">
      <alignment horizontal="left" vertical="center"/>
      <protection locked="0"/>
    </xf>
    <xf numFmtId="49" fontId="9" fillId="0" borderId="5" xfId="0" applyNumberFormat="1" applyFont="1" applyBorder="1" applyAlignment="1" applyProtection="1">
      <alignment horizontal="left" vertical="center"/>
      <protection locked="0"/>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6" fontId="3" fillId="2" borderId="3" xfId="0" applyNumberFormat="1" applyFont="1" applyFill="1" applyBorder="1" applyAlignment="1" applyProtection="1">
      <alignment horizontal="center" vertical="top" wrapText="1"/>
    </xf>
    <xf numFmtId="6" fontId="3" fillId="2" borderId="5" xfId="0" applyNumberFormat="1" applyFont="1" applyFill="1" applyBorder="1" applyAlignment="1" applyProtection="1">
      <alignment horizontal="center" vertical="top" wrapText="1"/>
    </xf>
    <xf numFmtId="0" fontId="20" fillId="0" borderId="0" xfId="0" applyFont="1" applyAlignment="1">
      <alignment horizontal="left" vertical="top"/>
    </xf>
    <xf numFmtId="49" fontId="37" fillId="0" borderId="1" xfId="0" applyNumberFormat="1" applyFont="1" applyBorder="1" applyAlignment="1">
      <alignment horizontal="center"/>
    </xf>
    <xf numFmtId="0" fontId="32" fillId="0" borderId="0" xfId="0" applyNumberFormat="1" applyFont="1" applyAlignment="1" applyProtection="1">
      <alignment horizontal="center" vertical="center" wrapText="1"/>
    </xf>
    <xf numFmtId="0" fontId="13" fillId="0" borderId="1" xfId="0" applyNumberFormat="1" applyFont="1" applyBorder="1" applyAlignment="1" applyProtection="1">
      <alignment vertical="center"/>
    </xf>
    <xf numFmtId="0" fontId="6" fillId="0" borderId="2" xfId="0" applyNumberFormat="1" applyFont="1" applyBorder="1" applyAlignment="1" applyProtection="1">
      <alignment vertical="center"/>
    </xf>
  </cellXfs>
  <cellStyles count="10">
    <cellStyle name="20% - Accent6" xfId="9" builtinId="50"/>
    <cellStyle name="Currency" xfId="1" builtinId="4"/>
    <cellStyle name="Currency 2" xfId="6" xr:uid="{00000000-0005-0000-0000-000002000000}"/>
    <cellStyle name="Followed Hyperlink" xfId="3" builtinId="9" hidden="1"/>
    <cellStyle name="Followed Hyperlink" xfId="5" builtinId="9" hidden="1"/>
    <cellStyle name="Followed Hyperlink" xfId="8" builtinId="9" hidden="1"/>
    <cellStyle name="Hyperlink" xfId="2" builtinId="8" hidden="1"/>
    <cellStyle name="Hyperlink" xfId="4" builtinId="8" hidden="1"/>
    <cellStyle name="Hyperlink" xfId="7" builtinId="8" hidden="1"/>
    <cellStyle name="Normal" xfId="0" builtinId="0"/>
  </cellStyles>
  <dxfs count="28">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7" tint="0.79998168889431442"/>
        </patternFill>
      </fill>
    </dxf>
    <dxf>
      <font>
        <strike val="0"/>
        <color theme="5"/>
      </font>
      <fill>
        <patternFill>
          <bgColor theme="7" tint="0.79998168889431442"/>
        </patternFill>
      </fill>
    </dxf>
    <dxf>
      <font>
        <strike val="0"/>
        <color theme="0"/>
      </font>
      <fill>
        <patternFill patternType="none">
          <bgColor auto="1"/>
        </patternFill>
      </fill>
    </dxf>
    <dxf>
      <fill>
        <patternFill patternType="solid">
          <fgColor rgb="FFFF3F3F"/>
          <bgColor rgb="FFFF5050"/>
        </patternFill>
      </fill>
    </dxf>
    <dxf>
      <fill>
        <patternFill>
          <bgColor rgb="FFFF5050"/>
        </patternFill>
      </fill>
    </dxf>
    <dxf>
      <font>
        <color auto="1"/>
      </font>
      <fill>
        <patternFill>
          <bgColor theme="7" tint="0.79998168889431442"/>
        </patternFill>
      </fill>
    </dxf>
    <dxf>
      <font>
        <color auto="1"/>
      </font>
      <fill>
        <patternFill>
          <bgColor theme="7" tint="0.79998168889431442"/>
        </patternFill>
      </fill>
    </dxf>
    <dxf>
      <font>
        <color rgb="FFFF0000"/>
      </font>
      <fill>
        <patternFill patternType="solid">
          <bgColor theme="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7" tint="0.79998168889431442"/>
        </patternFill>
      </fill>
    </dxf>
    <dxf>
      <fill>
        <patternFill>
          <bgColor theme="7" tint="0.79998168889431442"/>
        </patternFill>
      </fill>
    </dxf>
  </dxfs>
  <tableStyles count="0" defaultTableStyle="TableStyleMedium9" defaultPivotStyle="PivotStyleMedium7"/>
  <colors>
    <mruColors>
      <color rgb="FFFF5050"/>
      <color rgb="FFFF3F3F"/>
      <color rgb="FFFF5353"/>
      <color rgb="FF006411"/>
      <color rgb="FFFF66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1547715</xdr:colOff>
      <xdr:row>1</xdr:row>
      <xdr:rowOff>723900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47715" cy="1485900"/>
        </a:xfrm>
        <a:prstGeom prst="rect">
          <a:avLst/>
        </a:prstGeom>
        <a:ln>
          <a:noFill/>
        </a:ln>
        <a:effectLst>
          <a:outerShdw blurRad="190500" algn="tl" rotWithShape="0">
            <a:srgbClr val="000000">
              <a:alpha val="70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9"/>
  <sheetViews>
    <sheetView zoomScale="108" workbookViewId="0">
      <selection activeCell="B6" sqref="B6"/>
    </sheetView>
  </sheetViews>
  <sheetFormatPr baseColWidth="10" defaultColWidth="0" defaultRowHeight="16" zeroHeight="1" x14ac:dyDescent="0.2"/>
  <cols>
    <col min="1" max="1" width="10.6640625" style="7" customWidth="1"/>
    <col min="2" max="2" width="120.6640625" style="12" customWidth="1"/>
    <col min="3" max="4" width="0" style="1" hidden="1" customWidth="1"/>
    <col min="5" max="16384" width="10.6640625" style="1" hidden="1"/>
  </cols>
  <sheetData>
    <row r="1" spans="1:4" ht="65" customHeight="1" x14ac:dyDescent="0.2">
      <c r="A1" s="135" t="s">
        <v>384</v>
      </c>
      <c r="B1" s="135"/>
      <c r="C1" s="11"/>
      <c r="D1" s="11"/>
    </row>
    <row r="2" spans="1:4" ht="70.25" customHeight="1" x14ac:dyDescent="0.2">
      <c r="A2" s="136" t="s">
        <v>337</v>
      </c>
      <c r="B2" s="136"/>
      <c r="C2" s="11"/>
      <c r="D2" s="11"/>
    </row>
    <row r="3" spans="1:4" ht="40.25" customHeight="1" x14ac:dyDescent="0.2">
      <c r="A3" s="137" t="s">
        <v>462</v>
      </c>
      <c r="B3" s="137"/>
      <c r="C3" s="11"/>
      <c r="D3" s="11"/>
    </row>
    <row r="4" spans="1:4" s="6" customFormat="1" ht="60" customHeight="1" x14ac:dyDescent="0.2">
      <c r="A4" s="97">
        <v>1</v>
      </c>
      <c r="B4" s="13" t="s">
        <v>463</v>
      </c>
    </row>
    <row r="5" spans="1:4" s="6" customFormat="1" ht="60" customHeight="1" x14ac:dyDescent="0.2">
      <c r="A5" s="99">
        <v>2</v>
      </c>
      <c r="B5" s="13" t="s">
        <v>487</v>
      </c>
    </row>
    <row r="6" spans="1:4" s="6" customFormat="1" ht="60" customHeight="1" x14ac:dyDescent="0.2">
      <c r="A6" s="98">
        <v>3</v>
      </c>
      <c r="B6" s="13" t="s">
        <v>338</v>
      </c>
    </row>
    <row r="7" spans="1:4" s="6" customFormat="1" ht="60" customHeight="1" x14ac:dyDescent="0.2">
      <c r="A7" s="98">
        <v>4</v>
      </c>
      <c r="B7" s="13" t="s">
        <v>486</v>
      </c>
    </row>
    <row r="8" spans="1:4" s="6" customFormat="1" ht="60" customHeight="1" x14ac:dyDescent="0.2">
      <c r="A8" s="100">
        <v>5</v>
      </c>
      <c r="B8" s="13" t="s">
        <v>484</v>
      </c>
    </row>
    <row r="9" spans="1:4" s="6" customFormat="1" ht="60" customHeight="1" x14ac:dyDescent="0.2">
      <c r="A9" s="101">
        <v>6</v>
      </c>
      <c r="B9" s="13" t="s">
        <v>350</v>
      </c>
    </row>
  </sheetData>
  <sheetProtection algorithmName="SHA-512" hashValue="1EZErnlZi1gZoO05BOY/ambdVC8v3X/SsxKGlAQ6Y/erGJrZ1UWgmmrm0rSkkbAHXSy9/dtj7FgUeVsIu90wEA==" saltValue="n/I+FhPcCqdczhSbOOvS1g==" spinCount="100000" sheet="1" objects="1" scenarios="1" selectLockedCells="1"/>
  <mergeCells count="3">
    <mergeCell ref="A1:B1"/>
    <mergeCell ref="A2:B2"/>
    <mergeCell ref="A3:B3"/>
  </mergeCells>
  <phoneticPr fontId="8" type="noConversion"/>
  <pageMargins left="0.25" right="0.25" top="0.75" bottom="0.75" header="0.3" footer="0.3"/>
  <pageSetup scale="76"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72"/>
  <sheetViews>
    <sheetView showGridLines="0" tabSelected="1" zoomScale="114" zoomScaleNormal="86" workbookViewId="0">
      <selection activeCell="C4" sqref="C4:E4"/>
    </sheetView>
  </sheetViews>
  <sheetFormatPr baseColWidth="10" defaultColWidth="0" defaultRowHeight="16" zeroHeight="1" x14ac:dyDescent="0.2"/>
  <cols>
    <col min="1" max="1" width="1.6640625" style="1" customWidth="1"/>
    <col min="2" max="4" width="30.6640625" style="1" customWidth="1"/>
    <col min="5" max="5" width="48" style="1" customWidth="1"/>
    <col min="6" max="6" width="1.6640625" style="1" customWidth="1"/>
    <col min="7" max="16384" width="10.6640625" style="52" hidden="1"/>
  </cols>
  <sheetData>
    <row r="1" spans="1:6" ht="60" customHeight="1" x14ac:dyDescent="0.45">
      <c r="B1" s="143"/>
      <c r="C1" s="139" t="s">
        <v>381</v>
      </c>
      <c r="D1" s="139"/>
      <c r="E1" s="139"/>
    </row>
    <row r="2" spans="1:6" ht="60" customHeight="1" x14ac:dyDescent="0.2">
      <c r="B2" s="143"/>
      <c r="C2" s="150" t="s">
        <v>461</v>
      </c>
      <c r="D2" s="150"/>
      <c r="E2" s="109" t="s">
        <v>690</v>
      </c>
    </row>
    <row r="3" spans="1:6" ht="4.5" customHeight="1" x14ac:dyDescent="0.2">
      <c r="B3" s="59"/>
      <c r="C3" s="70"/>
      <c r="D3" s="70"/>
      <c r="E3" s="70"/>
    </row>
    <row r="4" spans="1:6" s="80" customFormat="1" ht="40.25" customHeight="1" x14ac:dyDescent="0.2">
      <c r="A4" s="3"/>
      <c r="B4" s="62" t="s">
        <v>0</v>
      </c>
      <c r="C4" s="144"/>
      <c r="D4" s="144"/>
      <c r="E4" s="145"/>
      <c r="F4" s="3"/>
    </row>
    <row r="5" spans="1:6" s="80" customFormat="1" ht="24" customHeight="1" x14ac:dyDescent="0.2">
      <c r="A5" s="3"/>
      <c r="B5" s="62" t="s">
        <v>15</v>
      </c>
      <c r="C5" s="133" t="str">
        <f>IFERROR(IF(C4="","",IF(VLOOKUP(C4,Database!$A3:$C$517,2,0)="","**No Program ID available**",VLOOKUP(C4,Database!$A3:$C$417,2,0))),"")</f>
        <v/>
      </c>
      <c r="D5" s="63" t="s">
        <v>349</v>
      </c>
      <c r="E5" s="69"/>
      <c r="F5" s="3"/>
    </row>
    <row r="6" spans="1:6" s="80" customFormat="1" ht="12.5" customHeight="1" x14ac:dyDescent="0.2">
      <c r="A6" s="3"/>
      <c r="B6" s="126"/>
      <c r="C6" s="126"/>
      <c r="D6" s="126"/>
      <c r="E6" s="126"/>
      <c r="F6" s="3"/>
    </row>
    <row r="7" spans="1:6" s="75" customFormat="1" ht="14.25" customHeight="1" x14ac:dyDescent="0.2">
      <c r="B7" s="151" t="s">
        <v>488</v>
      </c>
      <c r="C7" s="151"/>
      <c r="D7" s="151"/>
      <c r="E7" s="151"/>
    </row>
    <row r="8" spans="1:6" s="80" customFormat="1" ht="24" customHeight="1" x14ac:dyDescent="0.2">
      <c r="A8" s="3"/>
      <c r="B8" s="122"/>
      <c r="C8" s="123" t="s">
        <v>294</v>
      </c>
      <c r="D8" s="123" t="s">
        <v>1</v>
      </c>
      <c r="E8" s="124" t="s">
        <v>2</v>
      </c>
      <c r="F8" s="3"/>
    </row>
    <row r="9" spans="1:6" s="81" customFormat="1" ht="24" customHeight="1" x14ac:dyDescent="0.2">
      <c r="A9" s="4"/>
      <c r="B9" s="72" t="s">
        <v>6</v>
      </c>
      <c r="C9" s="64"/>
      <c r="D9" s="65"/>
      <c r="E9" s="66"/>
      <c r="F9" s="4"/>
    </row>
    <row r="10" spans="1:6" s="82" customFormat="1" ht="24" customHeight="1" x14ac:dyDescent="0.2">
      <c r="A10" s="5"/>
      <c r="B10" s="72" t="s">
        <v>7</v>
      </c>
      <c r="C10" s="64"/>
      <c r="D10" s="65"/>
      <c r="E10" s="66"/>
      <c r="F10" s="5"/>
    </row>
    <row r="11" spans="1:6" s="82" customFormat="1" ht="24" customHeight="1" x14ac:dyDescent="0.2">
      <c r="A11" s="5"/>
      <c r="B11" s="73" t="s">
        <v>8</v>
      </c>
      <c r="C11" s="64"/>
      <c r="D11" s="67"/>
      <c r="E11" s="68"/>
      <c r="F11" s="5"/>
    </row>
    <row r="12" spans="1:6" s="83" customFormat="1" ht="10.25" customHeight="1" x14ac:dyDescent="0.25">
      <c r="A12" s="2"/>
      <c r="B12" s="143"/>
      <c r="C12" s="143"/>
      <c r="D12" s="59"/>
      <c r="E12" s="59"/>
      <c r="F12" s="2"/>
    </row>
    <row r="13" spans="1:6" ht="24" customHeight="1" x14ac:dyDescent="0.2">
      <c r="A13" s="56"/>
      <c r="B13" s="36" t="s">
        <v>330</v>
      </c>
      <c r="C13" s="146"/>
      <c r="D13" s="146"/>
      <c r="E13" s="147"/>
      <c r="F13" s="56"/>
    </row>
    <row r="14" spans="1:6" ht="24" customHeight="1" x14ac:dyDescent="0.2">
      <c r="A14" s="56"/>
      <c r="B14" s="36" t="s">
        <v>297</v>
      </c>
      <c r="C14" s="85"/>
      <c r="D14" s="36" t="s">
        <v>327</v>
      </c>
      <c r="E14" s="85"/>
      <c r="F14" s="56"/>
    </row>
    <row r="15" spans="1:6" ht="80" customHeight="1" x14ac:dyDescent="0.2">
      <c r="A15" s="56"/>
      <c r="B15" s="36" t="s">
        <v>295</v>
      </c>
      <c r="C15" s="146"/>
      <c r="D15" s="146"/>
      <c r="E15" s="147"/>
      <c r="F15" s="56"/>
    </row>
    <row r="16" spans="1:6" s="54" customFormat="1" ht="10.25" customHeight="1" x14ac:dyDescent="0.2">
      <c r="A16" s="53"/>
      <c r="F16" s="53"/>
    </row>
    <row r="17" spans="1:6" ht="16.25" customHeight="1" x14ac:dyDescent="0.2">
      <c r="A17" s="56"/>
      <c r="B17" s="35" t="s">
        <v>288</v>
      </c>
      <c r="C17" s="37"/>
      <c r="D17" s="35" t="s">
        <v>289</v>
      </c>
      <c r="E17" s="93"/>
      <c r="F17" s="56"/>
    </row>
    <row r="18" spans="1:6" ht="16.25" customHeight="1" x14ac:dyDescent="0.2">
      <c r="A18" s="56"/>
      <c r="B18" s="35" t="s">
        <v>292</v>
      </c>
      <c r="C18" s="47"/>
      <c r="D18" s="35" t="s">
        <v>290</v>
      </c>
      <c r="E18" s="93"/>
      <c r="F18" s="56"/>
    </row>
    <row r="19" spans="1:6" ht="16.25" customHeight="1" x14ac:dyDescent="0.2">
      <c r="A19" s="56"/>
      <c r="B19" s="35" t="s">
        <v>291</v>
      </c>
      <c r="C19" s="48"/>
      <c r="D19" s="35" t="str">
        <f>IF(Lodging?="Yes","Total Nights Requested","")</f>
        <v/>
      </c>
      <c r="E19" s="120"/>
      <c r="F19" s="56"/>
    </row>
    <row r="20" spans="1:6" s="54" customFormat="1" ht="10.25" customHeight="1" x14ac:dyDescent="0.2">
      <c r="A20" s="53"/>
      <c r="F20" s="53"/>
    </row>
    <row r="21" spans="1:6" ht="16.25" customHeight="1" x14ac:dyDescent="0.2">
      <c r="A21" s="56"/>
      <c r="B21" s="35" t="s">
        <v>328</v>
      </c>
      <c r="C21" s="37"/>
      <c r="D21" s="35" t="s">
        <v>329</v>
      </c>
      <c r="E21" s="37"/>
      <c r="F21" s="56"/>
    </row>
    <row r="22" spans="1:6" ht="16.25" customHeight="1" x14ac:dyDescent="0.2">
      <c r="A22" s="56"/>
      <c r="B22" s="35" t="s">
        <v>296</v>
      </c>
      <c r="C22" s="38"/>
      <c r="D22" s="35" t="s">
        <v>284</v>
      </c>
      <c r="E22" s="37"/>
      <c r="F22" s="56"/>
    </row>
    <row r="23" spans="1:6" ht="16.25" customHeight="1" x14ac:dyDescent="0.2">
      <c r="A23" s="56"/>
      <c r="B23" s="35" t="str">
        <f>IF(OR(C22="Individual Fee", C22="Both Individual &amp; Group Fee"),"Individual Fee","")</f>
        <v/>
      </c>
      <c r="C23" s="71"/>
      <c r="D23" s="35" t="str">
        <f>IF(E22="Ticketed Transportation","Rental Car Needed?","")</f>
        <v/>
      </c>
      <c r="E23" s="39"/>
      <c r="F23" s="56"/>
    </row>
    <row r="24" spans="1:6" ht="16.25" customHeight="1" x14ac:dyDescent="0.2">
      <c r="A24" s="56"/>
      <c r="B24" s="35" t="str">
        <f>IF(OR(C22="Group Fee", C22="Both Individual &amp; Group Fee"),"Group Fee","")</f>
        <v/>
      </c>
      <c r="C24" s="71"/>
      <c r="D24" s="35" t="str">
        <f>IF(AND(E22="Ticketed Transportation",E23="Yes"),"Distance to Closest Airport","")</f>
        <v/>
      </c>
      <c r="E24" s="39"/>
      <c r="F24" s="56"/>
    </row>
    <row r="25" spans="1:6" s="54" customFormat="1" ht="10.25" customHeight="1" x14ac:dyDescent="0.2">
      <c r="A25" s="53"/>
      <c r="F25" s="53"/>
    </row>
    <row r="26" spans="1:6" ht="24" customHeight="1" x14ac:dyDescent="0.2">
      <c r="A26" s="56"/>
      <c r="B26" s="35"/>
      <c r="C26" s="58" t="s">
        <v>286</v>
      </c>
      <c r="D26" s="43" t="s">
        <v>287</v>
      </c>
      <c r="E26" s="49" t="s">
        <v>293</v>
      </c>
      <c r="F26" s="56"/>
    </row>
    <row r="27" spans="1:6" ht="5" customHeight="1" x14ac:dyDescent="0.2">
      <c r="A27" s="56"/>
      <c r="B27" s="40"/>
      <c r="C27" s="41"/>
      <c r="D27" s="42"/>
      <c r="E27" s="50"/>
      <c r="F27" s="56"/>
    </row>
    <row r="28" spans="1:6" ht="27" customHeight="1" x14ac:dyDescent="0.2">
      <c r="A28" s="56"/>
      <c r="B28" s="40" t="str">
        <f>IF(AND(C21="",E21=""),"",IF(C19="Yes","Hotels",""))</f>
        <v/>
      </c>
      <c r="C28" s="41" t="str">
        <f>IF(AND(Males="",Females=""),"",IF(Lodging?="Yes",IF(OR(E17="",E18=""),"",IF((E19)&gt;=6,5,(E19))*'Funding Categories'!$C$4*(IF(AND((Males+Females=12),(ABS(Males-Females)=2)),4,(IF((ROUNDUP(Males/4,0)+ROUNDUP(Females/4,0))&gt;4,4,(ROUNDUP(Males/4,0)+ROUNDUP(Females/4,0))))))),""))</f>
        <v/>
      </c>
      <c r="D28" s="42" t="str">
        <f>IF(OR(C28="",E33=""),"",IF(OR(E33="Not Approved",Miles&lt;0),0,C28))</f>
        <v/>
      </c>
      <c r="E28" s="50" t="str">
        <f>IFERROR(IF(OR(C28="",E33=""),"",IF(C19="No","",IF(OR(E33="Not Approved",C18&lt;0),"-",(IF((ROUNDUP(Males/4,0)+ROUNDUP(Females/4,0))&gt;6,6,(ROUNDUP(Males/4,0)+ROUNDUP(Females/4,0))))&amp;IF(ROUNDUP(D28/E19/'Funding Categories'!C4,0)&gt;1," rooms for "," room for ")&amp;IF(E19+1&gt;=6,5,E19)&amp;IF(E19&gt;1,CONCATENATE(" nights at $", 'Funding Categories'!C4, " per room per night")," night")))),"-")</f>
        <v/>
      </c>
      <c r="F28" s="56"/>
    </row>
    <row r="29" spans="1:6" ht="16.25" customHeight="1" x14ac:dyDescent="0.2">
      <c r="A29" s="56"/>
      <c r="B29" s="40" t="str">
        <f>IF(OR(E22="",E22="None"),"","Transportation"&amp;IF(E22="",""," - "&amp;E22))</f>
        <v/>
      </c>
      <c r="C29" s="41" t="str">
        <f>IF(OR(Transport="",Transport="None"),"",IF(Transport="Ticketed Transportation",'Funding Categories'!$C$3*(Males+Females),IF(OR(Transport="Car",Transport="Chartered Bus"),ROUNDUP((Males+Females)/4,0)*'Funding Categories'!$C$5*IF(AND(InState?="Out-Of-State",Miles&gt;350),700,Miles*2), Miles*2*0.2)))</f>
        <v/>
      </c>
      <c r="D29" s="42" t="str">
        <f>IF(OR(C29="",E33=""),"",IF(OR(E33="Not Approved",Miles&lt;50),0,C29))</f>
        <v/>
      </c>
      <c r="E29" s="57" t="str">
        <f>IF(OR(C29="",E33=""),"",IF(OR(E33="Not Approved",C18&lt;50),"-",IF(E33="Approved",IF(B29="Transportation - Car",(IF(ROUNDUP((Males+Females)/4,0)&gt;6,6,ROUNDUP((Males+Females)/4,0)))&amp;IF((IF(ROUNDUP((Males+Females)/4,0)&gt;6,6,ROUNDUP((Males+Females)/4,0)))&gt;1," cars for "&amp;IF(AND(C17="Out-Of-State",C18&gt;350),700,C18*2)&amp;" miles each"," car for "&amp;IF(AND(C17="Out-Of-State",C18&gt;350),700,C18*2)&amp;" miles"),IF(B29="Transportation - Ticketed Transportation",D29/'Funding Categories'!$C$3&amp;IF(D29/'Funding Categories'!$C$3&gt;1,CONCATENATE(" round-trip tickets at $",'Funding Categories'!C3," per person")," round-trip ticket"),IF(B29="Transportation - Chartered Bus",C18*2&amp;" bus miles",C18*2&amp;" FCS Van miles"))))))</f>
        <v/>
      </c>
      <c r="F29" s="56"/>
    </row>
    <row r="30" spans="1:6" ht="16.25" customHeight="1" x14ac:dyDescent="0.2">
      <c r="A30" s="56"/>
      <c r="B30" s="40" t="str">
        <f>IF(OR(C22="",C22="No Fee"),"","Registration Fees")</f>
        <v/>
      </c>
      <c r="C30" s="41" t="str">
        <f>IF(AND(C23="",C24=""),"",IF(OR(C22="",C22="No Fee"),"",IF(C23&gt;'Funding Categories'!$C$6,IF((Males+Females)&gt;12,12,(Males+Females))*'Funding Categories'!$C$6,IF((Males+Females)&gt;12,12,(Males+Females))*C23+IF(C22="Individual Fee",0,IF(C24&lt;IF((Males+Females)&gt;12,12,(Males+Females))*'Funding Categories'!$C$6-IF((Males+Females)&gt;12,12,(Males+Females))*C23,C24,IF((Males+Females)&gt;12,12,(Males+Females))*'Funding Categories'!$C$6-IF((Males+Females)&gt;12,12,(Males+Females))*C23)))))</f>
        <v/>
      </c>
      <c r="D30" s="42" t="str">
        <f>IF(OR(C30="",E33=""),"",IF(E33="Not Approved",0,C30))</f>
        <v/>
      </c>
      <c r="E30" s="57" t="str">
        <f>IF(OR(C30="",E33=""),"",IF(E33="Not Approved","-",IF(C22="Individual Fee",D30/MIN(C23,'Funding Categories'!C6)&amp;IF(D30/C23&gt;1," individual registration fees"," individual registration fee"),IF(C22="Group Fee","1 group fee for "&amp;(C21+E21)&amp;IF((C21+E21)&gt;1," people"," person"),"1 group &amp; "&amp;(C21+E21)&amp;IF((C21+E21)&gt;1," individual fees"," individual fee")))))</f>
        <v/>
      </c>
      <c r="F30" s="56"/>
    </row>
    <row r="31" spans="1:6" ht="17" customHeight="1" x14ac:dyDescent="0.2">
      <c r="A31" s="56"/>
      <c r="B31" s="40" t="str">
        <f>IF(AND(E22="Ticketed Transportation",E23="Yes"),"Rental Cars","")</f>
        <v/>
      </c>
      <c r="C31" s="41" t="str">
        <f>IF(OR(E23="No",E23=""),"",IF(Transport="Ticketed Transportation",IF(AND(E23="Yes",E24&gt;=50),(IF(ROUNDUP((Males+Females)/4,0)&gt;6,6,ROUNDUP((Males+Females)/4,0)))*(IF(E18-E17+1&gt;=6,5,E18-E17+1))*'Funding Categories'!$C$7,0),""))</f>
        <v/>
      </c>
      <c r="D31" s="42" t="str">
        <f>IF(OR(C31="",E33=""),"",IF(OR(E33="Not Approved",C18&lt;50),0,C31))</f>
        <v/>
      </c>
      <c r="E31" s="50" t="str">
        <f>IF(OR(C31="",E33=""),"",IF(OR(E33="Not Approved",C18&lt;50),"-",IF(E24&gt;=50,(IF(ROUNDUP((Males+Females)/4,0)&gt;3,3,ROUNDUP((Males+Females)/4,0)))&amp;IF((IF(ROUNDUP((Males+Females)/4,0)&gt;3,3,ROUNDUP((Males+Females)/4,0)))&gt;1," cars for "," car for ")&amp;IF(E19+1&gt;=6,5,E19+1)&amp;IF(E19+1&gt;1," days"," day"),"-")))</f>
        <v/>
      </c>
      <c r="F31" s="56"/>
    </row>
    <row r="32" spans="1:6" ht="5" customHeight="1" thickBot="1" x14ac:dyDescent="0.25">
      <c r="A32" s="56"/>
      <c r="B32" s="44"/>
      <c r="C32" s="45"/>
      <c r="D32" s="46"/>
      <c r="E32" s="51"/>
      <c r="F32" s="56"/>
    </row>
    <row r="33" spans="1:6" s="55" customFormat="1" ht="40.25" customHeight="1" thickTop="1" x14ac:dyDescent="0.2">
      <c r="A33" s="56"/>
      <c r="B33" s="76" t="s">
        <v>285</v>
      </c>
      <c r="C33" s="78" t="str">
        <f>IF(SUM(C28:C31)=0,"",SUM(C28:C31))</f>
        <v/>
      </c>
      <c r="D33" s="79" t="str">
        <f>IF(E33&gt;0,SUM(D28:D31),"")</f>
        <v/>
      </c>
      <c r="E33" s="77"/>
      <c r="F33" s="56"/>
    </row>
    <row r="34" spans="1:6" s="84" customFormat="1" ht="10.25" customHeight="1" x14ac:dyDescent="0.2">
      <c r="A34" s="6"/>
      <c r="B34" s="61"/>
      <c r="C34" s="61"/>
      <c r="D34" s="61"/>
      <c r="E34" s="61"/>
      <c r="F34" s="6"/>
    </row>
    <row r="35" spans="1:6" ht="35" customHeight="1" x14ac:dyDescent="0.2">
      <c r="B35" s="140" t="s">
        <v>14</v>
      </c>
      <c r="C35" s="141"/>
      <c r="D35" s="141"/>
      <c r="E35" s="142"/>
    </row>
    <row r="36" spans="1:6" ht="38" customHeight="1" x14ac:dyDescent="0.2">
      <c r="B36" s="110" t="s">
        <v>383</v>
      </c>
      <c r="C36" s="148" t="str">
        <f>IF(E33="APPROVED","Please note that this approved travel request counts as one (1) event to your organization's total 10 events elligible for SAFAC funding.",IF(E33="Not Approved","SAFAC was unable to approve this travel request and as such it will not count towards your organization's event cap of 10 events.",""))</f>
        <v/>
      </c>
      <c r="D36" s="148"/>
      <c r="E36" s="149"/>
    </row>
    <row r="37" spans="1:6" ht="103.25" customHeight="1" x14ac:dyDescent="0.2">
      <c r="B37" s="138" t="s">
        <v>380</v>
      </c>
      <c r="C37" s="138"/>
      <c r="D37" s="138"/>
      <c r="E37" s="138"/>
    </row>
    <row r="38" spans="1:6" ht="30.75" customHeight="1" x14ac:dyDescent="0.2">
      <c r="B38" s="102" t="s">
        <v>382</v>
      </c>
      <c r="C38" s="103"/>
      <c r="D38" s="104"/>
      <c r="E38" s="105"/>
      <c r="F38" s="6"/>
    </row>
    <row r="39" spans="1:6" ht="30.75" customHeight="1" x14ac:dyDescent="0.2">
      <c r="A39" s="52"/>
      <c r="B39" s="102" t="s">
        <v>6</v>
      </c>
      <c r="C39" s="106"/>
      <c r="D39" s="107"/>
      <c r="E39" s="108"/>
      <c r="F39" s="6"/>
    </row>
    <row r="40" spans="1:6" ht="30.75" customHeight="1" x14ac:dyDescent="0.2">
      <c r="A40" s="52"/>
      <c r="B40" s="102" t="s">
        <v>7</v>
      </c>
      <c r="C40" s="103"/>
      <c r="D40" s="104"/>
      <c r="E40" s="105"/>
      <c r="F40" s="6"/>
    </row>
    <row r="41" spans="1:6" ht="30.75" customHeight="1" x14ac:dyDescent="0.2">
      <c r="A41" s="52"/>
      <c r="B41" s="102" t="s">
        <v>8</v>
      </c>
      <c r="C41" s="103"/>
      <c r="D41" s="104"/>
      <c r="E41" s="105"/>
      <c r="F41" s="6"/>
    </row>
    <row r="42" spans="1:6" s="80" customFormat="1" ht="18" x14ac:dyDescent="0.2">
      <c r="A42" s="3"/>
      <c r="B42" s="60"/>
      <c r="C42" s="60"/>
      <c r="D42" s="60"/>
      <c r="E42" s="60"/>
      <c r="F42" s="3"/>
    </row>
    <row r="43" spans="1:6" ht="18" hidden="1" x14ac:dyDescent="0.2">
      <c r="B43" s="60"/>
      <c r="C43" s="60"/>
      <c r="D43" s="60"/>
      <c r="E43" s="60"/>
    </row>
    <row r="44" spans="1:6" ht="18" hidden="1" x14ac:dyDescent="0.2">
      <c r="B44" s="60"/>
      <c r="C44" s="60"/>
      <c r="D44" s="60"/>
      <c r="E44" s="60"/>
    </row>
    <row r="45" spans="1:6" ht="18" hidden="1" x14ac:dyDescent="0.2">
      <c r="B45" s="60"/>
      <c r="C45" s="60"/>
      <c r="D45" s="60"/>
      <c r="E45" s="60"/>
    </row>
    <row r="65" spans="3:3" x14ac:dyDescent="0.2"/>
    <row r="72" spans="3:3" hidden="1" x14ac:dyDescent="0.2">
      <c r="C72" s="74"/>
    </row>
  </sheetData>
  <sheetProtection algorithmName="SHA-512" hashValue="hBZ3O0rti9gGPdZs4FWbFd18DqanWINHWPoUEOzEa+tbTFzWLB+KKC57y4r3Xw5aLSvxyj/6iTi3Faez7DTpDg==" saltValue="tNmhNxpAFeEyZMSFfTKPEQ==" spinCount="100000" sheet="1" objects="1" scenarios="1" selectLockedCells="1"/>
  <dataConsolidate/>
  <mergeCells count="11">
    <mergeCell ref="B37:E37"/>
    <mergeCell ref="C1:E1"/>
    <mergeCell ref="B35:E35"/>
    <mergeCell ref="B1:B2"/>
    <mergeCell ref="B12:C12"/>
    <mergeCell ref="C4:E4"/>
    <mergeCell ref="C13:E13"/>
    <mergeCell ref="C15:E15"/>
    <mergeCell ref="C36:E36"/>
    <mergeCell ref="C2:D2"/>
    <mergeCell ref="B7:E7"/>
  </mergeCells>
  <phoneticPr fontId="8" type="noConversion"/>
  <conditionalFormatting sqref="E5 C4:C5 C9:E11">
    <cfRule type="containsBlanks" dxfId="27" priority="18">
      <formula>LEN(TRIM(C4))=0</formula>
    </cfRule>
  </conditionalFormatting>
  <conditionalFormatting sqref="C17:C19 E21:E22 C21:C22 C13:C14 C15:E15 E14 E17:E18">
    <cfRule type="containsBlanks" dxfId="26" priority="12">
      <formula>LEN(TRIM(C13))=0</formula>
    </cfRule>
  </conditionalFormatting>
  <conditionalFormatting sqref="E24">
    <cfRule type="expression" dxfId="25" priority="11">
      <formula>AND(E22="Plane",E23="Yes",E24="")</formula>
    </cfRule>
  </conditionalFormatting>
  <conditionalFormatting sqref="E23">
    <cfRule type="expression" dxfId="24" priority="1">
      <formula>AND(E22="Plane",E23="")</formula>
    </cfRule>
  </conditionalFormatting>
  <conditionalFormatting sqref="E33">
    <cfRule type="containsText" dxfId="23" priority="9" operator="containsText" text="Not Approved">
      <formula>NOT(ISERROR(SEARCH("Not Approved",E33)))</formula>
    </cfRule>
  </conditionalFormatting>
  <conditionalFormatting sqref="C24">
    <cfRule type="expression" dxfId="22" priority="8">
      <formula>AND(OR(C22="Group Fee",C22="Both Individual &amp; Group Fee"),C24="")</formula>
    </cfRule>
  </conditionalFormatting>
  <conditionalFormatting sqref="C23">
    <cfRule type="expression" dxfId="21" priority="7">
      <formula>AND(OR(C22="Individual Fee",C22="Both Individual &amp; Group Fee"),C23="")</formula>
    </cfRule>
  </conditionalFormatting>
  <conditionalFormatting sqref="C21">
    <cfRule type="expression" dxfId="20" priority="5">
      <formula>AND($C$14="Conference",$C$21+$E$21&gt;4)</formula>
    </cfRule>
  </conditionalFormatting>
  <conditionalFormatting sqref="E21">
    <cfRule type="expression" dxfId="19" priority="4">
      <formula>AND($C$14="Conference",$C$21+$E$21&gt;4)</formula>
    </cfRule>
  </conditionalFormatting>
  <conditionalFormatting sqref="C38:E41">
    <cfRule type="containsBlanks" dxfId="18" priority="2">
      <formula>LEN(TRIM(C38))=0</formula>
    </cfRule>
    <cfRule type="containsBlanks" dxfId="17" priority="3" stopIfTrue="1">
      <formula>LEN(TRIM(C38))=0</formula>
    </cfRule>
  </conditionalFormatting>
  <conditionalFormatting sqref="E19">
    <cfRule type="expression" dxfId="16" priority="10">
      <formula>AND(C19="Yes",E19="")</formula>
    </cfRule>
  </conditionalFormatting>
  <dataValidations xWindow="222" yWindow="586" count="18">
    <dataValidation type="list" allowBlank="1" showInputMessage="1" showErrorMessage="1" sqref="E33" xr:uid="{00000000-0002-0000-0100-000000000000}">
      <formula1>"Approved, Not Approved"</formula1>
    </dataValidation>
    <dataValidation type="decimal" errorStyle="warning" allowBlank="1" showInputMessage="1" showErrorMessage="1" errorTitle="Alert - Minimum Distance" error="Rental cars will only be funded in the event that the final destination is greater than 50.0 miles from the nearest airport. Please note that your Requested Expenses will reflect $0.00." prompt="If you need a rental car, please enter the distance to the nearest airport in miles. Remember that rental cars will only be considered if the final destination is greater than 50.0 miles from the closest airport. Otherwise, leave this cell blank." sqref="E24" xr:uid="{00000000-0002-0000-0100-000001000000}">
      <formula1>IF(AND(E22="Ticketed Transportation",E23="Yes"),50)</formula1>
      <formula2>100000</formula2>
    </dataValidation>
    <dataValidation type="date" errorStyle="warning" operator="lessThanOrEqual" allowBlank="1" showInputMessage="1" showErrorMessage="1" errorTitle="Maximum Trip Length Exceeded" error="SAFAC will fund up to 6 days/5 nights for any individual trip. Please note that your Requested Expenses will only reflect 6 days/5 nights. " prompt="Please enter the date you plan to return from your trip as a standard date: mm/dd/yyyy." sqref="E18" xr:uid="{00000000-0002-0000-0100-000002000000}">
      <formula1>E17+5</formula1>
    </dataValidation>
    <dataValidation type="list" allowBlank="1" showInputMessage="1" showErrorMessage="1" prompt="If you have selected Plane as your mode of transportation, please select whether you need a rental car using the dropdown. Otherwise, leave this cell blank." sqref="E23" xr:uid="{00000000-0002-0000-0100-000003000000}">
      <formula1>"Yes, No"</formula1>
    </dataValidation>
    <dataValidation errorStyle="warning" allowBlank="1" showInputMessage="1" showErrorMessage="1" errorTitle="Maximum Trip Length Exceeded" error="SAFAC will fund up to 7 nights for any individual trip. Click Yes to proceed." prompt="Please enter the date you plan to leave for your trip as a standard date: mm/dd/yyyy." sqref="E17" xr:uid="{00000000-0002-0000-0100-000004000000}"/>
    <dataValidation type="list" allowBlank="1" showInputMessage="1" showErrorMessage="1" prompt="Please select whether your final destination is in-state or out-of-state using the dropdown." sqref="C17" xr:uid="{00000000-0002-0000-0100-000005000000}">
      <formula1>"In-State, Out-of-State"</formula1>
    </dataValidation>
    <dataValidation type="decimal" errorStyle="warning" allowBlank="1" showInputMessage="1" showErrorMessage="1" errorTitle="Alert - Local Travel" error="SAFAC will not fund travel to any destination within 50 miles of the University of Miami campus. " prompt="Please input the distance in miles (one-way) from the University of Miami to your final destination as a number rounding to the nearest two decimals. _x000a__x000a_For mapping purposes, the origin address is 1330 Miller Dr. Coral Gables, FL 33146." sqref="C18" xr:uid="{00000000-0002-0000-0100-000006000000}">
      <formula1>50</formula1>
      <formula2>10000</formula2>
    </dataValidation>
    <dataValidation type="list" allowBlank="1" showInputMessage="1" showErrorMessage="1" errorTitle="Invalid Entry" error="Please select either Car, Chartered Bus, Ticketed Transportation, or FCS Van._x000a__x000a_If you do not require transportation, select None." prompt="Please select the mode of transportation using the dropdown. " sqref="E22" xr:uid="{00000000-0002-0000-0100-000007000000}">
      <formula1>"Car, Chartered Bus, Ticketed Transportation, FCS Van, None"</formula1>
    </dataValidation>
    <dataValidation type="list" allowBlank="1" showInputMessage="1" showErrorMessage="1" prompt="If the event requires a registration, admission, or program fee, please select whether it is an Individual Fee, a Group Fee, or both Individual &amp; Group Fee using the dropdown. If no fees are required, please select No Fees." sqref="C22" xr:uid="{00000000-0002-0000-0100-000008000000}">
      <formula1>"Individual Fee, Group Fee, Both Individual &amp; Group Fee, No Fee"</formula1>
    </dataValidation>
    <dataValidation type="list" allowBlank="1" showInputMessage="1" showErrorMessage="1" sqref="C22" xr:uid="{00000000-0002-0000-0100-000009000000}">
      <formula1>"No Fee, Individual Fee, Group Fee, Both Individual &amp; Group Fee"</formula1>
    </dataValidation>
    <dataValidation type="list" allowBlank="1" showInputMessage="1" showErrorMessage="1" prompt="Please select the type of travel requested by using the dropdown menu:_x000a_Conference_x000a_Competition/Tournament_x000a_Spiritual/Religious Retreat_x000a_Recreation_x000a_Other (Specify in Purpose of Travel)" sqref="C14" xr:uid="{00000000-0002-0000-0100-00000B000000}">
      <formula1>"Conference, Competition/Tournament, Spiritual Retreat, Recreation, Other"</formula1>
    </dataValidation>
    <dataValidation allowBlank="1" showInputMessage="1" showErrorMessage="1" prompt="If you have a Program ID and it does not appear after selecting your Organization Name, please enter it manually by typing directly into this cell to overwrite the formula. " sqref="C5" xr:uid="{00000000-0002-0000-0100-00000C000000}"/>
    <dataValidation allowBlank="1" showInputMessage="1" showErrorMessage="1" prompt="Please enter the details of your travel request here. Please provide as much specific information as possible regarding the reason for your travel request." sqref="C15:E15" xr:uid="{00000000-0002-0000-0100-00000D000000}"/>
    <dataValidation type="list" allowBlank="1" showInputMessage="1" showErrorMessage="1" prompt="Please select whether you need lodging using the dropdown." sqref="C19" xr:uid="{00000000-0002-0000-0100-00000E000000}">
      <formula1>"Yes, No"</formula1>
    </dataValidation>
    <dataValidation allowBlank="1" showInputMessage="1" showErrorMessage="1" prompt="Please enter your final destination city and state. For international travel, please enter the destination city and country. " sqref="E14" xr:uid="{00000000-0002-0000-0100-00000F000000}"/>
    <dataValidation allowBlank="1" showInputMessage="1" showErrorMessage="1" prompt="Please provide a title for your travel request. This can be the name of your conference or tournament or something else that accurately reflects the purpose of travel. " sqref="C13:E13" xr:uid="{00000000-0002-0000-0100-000010000000}"/>
    <dataValidation allowBlank="1" showInputMessage="1" showErrorMessage="1" prompt="Please enter the number of members registered to your organization's Engage portal. " sqref="E5" xr:uid="{00000000-0002-0000-0100-000011000000}"/>
    <dataValidation allowBlank="1" showInputMessage="1" showErrorMessage="1" prompt="Please input the number of nights you are requesting lodging for; this must match the itinerary and showcase the need of staying overnight. If you do not require lodging, leave this cell blank." sqref="E19" xr:uid="{00000000-0002-0000-0100-000012000000}"/>
  </dataValidations>
  <pageMargins left="0.25" right="0.25" top="0.5" bottom="0.5" header="0.3" footer="0.3"/>
  <pageSetup scale="66" orientation="portrait" horizontalDpi="1200" verticalDpi="1200" r:id="rId1"/>
  <drawing r:id="rId2"/>
  <extLst>
    <ext xmlns:x14="http://schemas.microsoft.com/office/spreadsheetml/2009/9/main" uri="{CCE6A557-97BC-4b89-ADB6-D9C93CAAB3DF}">
      <x14:dataValidations xmlns:xm="http://schemas.microsoft.com/office/excel/2006/main" xWindow="222" yWindow="586" count="5">
        <x14:dataValidation type="decimal" errorStyle="warning" showInputMessage="1" showErrorMessage="1" errorTitle="Alert - Registration Cap Reached" error="Group fees are calculated at the per-person rate and added to any individual registration fees. You have reached the maximum per-person fee. Please note that your Requested Expenses will reflect this maximum reached." prompt="If you require a group registration fee, please enter the group cost here. Otherwise, leave this cell blank." xr:uid="{00000000-0002-0000-0100-000013000000}">
          <x14:formula1>
            <xm:f>0</xm:f>
          </x14:formula1>
          <x14:formula2>
            <xm:f>(IF(OR(C22="",C22="No Fee"),"",((C21+E21)*'Funding Categories'!$C$6)-(IF(C22="Group Fee",0,(C21+E21)*C23))))</xm:f>
          </x14:formula2>
          <xm:sqref>C24</xm:sqref>
        </x14:dataValidation>
        <x14:dataValidation type="list" errorStyle="warning" allowBlank="1" showInputMessage="1" showErrorMessage="1" error="You are entering a name not in the dropdown. By proceeding you acknowledge that you are a new organization. If you require additional assistance, please contact your SAFAC liaison. " prompt="Please select your organization from the dropdown. If you are a new organization and cannot find your name, please type it manually. " xr:uid="{00000000-0002-0000-0100-000014000000}">
          <x14:formula1>
            <xm:f>Database!$A$3:$A$331</xm:f>
          </x14:formula1>
          <xm:sqref>C4:E4</xm:sqref>
        </x14:dataValidation>
        <x14:dataValidation type="decimal" errorStyle="warning" allowBlank="1" showInputMessage="1" showErrorMessage="1" errorTitle="Registration Fee Limit Exceeded" error="SAFAC will fund up to $100 per person in registration or admission fees. Please note that your Requested Expenses below will reflect that cap. Click Yes to proceed." prompt="If you require an individual registration fee, please enter the cost per person here. Otherwise, leave this cell blank." xr:uid="{00000000-0002-0000-0100-00000A000000}">
          <x14:formula1>
            <xm:f>0</xm:f>
          </x14:formula1>
          <x14:formula2>
            <xm:f>'Funding Categories'!C6</xm:f>
          </x14:formula2>
          <xm:sqref>C23</xm:sqref>
        </x14:dataValidation>
        <x14:dataValidation type="whole" errorStyle="warning" showInputMessage="1" showErrorMessage="1" error="Please ensure you are registering the correct number of people:_x000a_Conferences - max 4 people_x000a_Competitions/Tournaments - refer to your team's N_x000a_All other travel - 20% of Engage membership, up to 12" prompt="Please ensure that you are registering the correct number of people:_x000a__x000a_Conferences - max of 4 per conference_x000a__x000a_Competitions/tournaments - refer to your team's N_x000a__x000a_All other travel - max of 20% of Engage membership, up to 12 people" xr:uid="{00000000-0002-0000-0100-000015000000}">
          <x14:formula1>
            <xm:f>0</xm:f>
          </x14:formula1>
          <x14:formula2>
            <xm:f>IF(C14="Conference",4-E21,IF(AND(C14="Competition/Tournament",IFERROR(VLOOKUP(C4,Database!A:B,3,0),-1)&gt;0),VLOOKUP(C4,Database!A:B,3,0)+IF(VLOOKUP(C4,Database!A:B,3,0)&lt;10,2,4)-E21,IF(E5*0.2&gt;12,12,E5*0.2-E21)))</xm:f>
          </x14:formula2>
          <xm:sqref>C21</xm:sqref>
        </x14:dataValidation>
        <x14:dataValidation type="whole" errorStyle="warning" showInputMessage="1" showErrorMessage="1" error="Please ensure you are registering the correct number of people:_x000a_Conferences - max 4 people_x000a_Competitions/Tournaments - refer to your team's N_x000a_All other travel - 20% of Engage membership, up to 12" prompt="Please ensure that you are registering the correct number of people:_x000a__x000a_Conferences - max of 4 per conference_x000a__x000a_Competitions/tournaments - refer to your team's N_x000a__x000a_All other travel - max of 20% of Engage membership, up to 12 people" xr:uid="{00000000-0002-0000-0100-000016000000}">
          <x14:formula1>
            <xm:f>0</xm:f>
          </x14:formula1>
          <x14:formula2>
            <xm:f>IF(C14="Conference",4-C21,IF(AND(C14="Competition/Tournament",IFERROR(VLOOKUP(C4,Database!A:B,3,0),-1)&gt;0),VLOOKUP(C4,Database!A:B,3,0)+IF(VLOOKUP(C4,Database!A:B,3,0)&lt;10,2,4)-C21,IF(E5*0.2&gt;12,12,E5*0.2-C21)))</xm:f>
          </x14:formula2>
          <xm:sqref>E21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G125"/>
  <sheetViews>
    <sheetView zoomScale="90" workbookViewId="0">
      <selection activeCell="D13" sqref="D13"/>
    </sheetView>
  </sheetViews>
  <sheetFormatPr baseColWidth="10" defaultColWidth="9" defaultRowHeight="16" x14ac:dyDescent="0.2"/>
  <cols>
    <col min="1" max="1" width="14" style="86" bestFit="1" customWidth="1"/>
    <col min="2" max="2" width="16.1640625" style="86" customWidth="1"/>
    <col min="3" max="3" width="26.6640625" style="86" bestFit="1" customWidth="1"/>
    <col min="4" max="4" width="50.1640625" style="86" customWidth="1"/>
    <col min="5" max="5" width="41.33203125" style="86" customWidth="1"/>
    <col min="6" max="7" width="16.6640625" style="86" customWidth="1"/>
    <col min="8" max="16384" width="9" style="86"/>
  </cols>
  <sheetData>
    <row r="1" spans="1:7" s="92" customFormat="1" ht="34" x14ac:dyDescent="0.2">
      <c r="A1" s="90" t="s">
        <v>281</v>
      </c>
      <c r="B1" s="90" t="s">
        <v>331</v>
      </c>
      <c r="C1" s="90" t="s">
        <v>332</v>
      </c>
      <c r="D1" s="90" t="s">
        <v>4</v>
      </c>
      <c r="E1" s="90" t="s">
        <v>333</v>
      </c>
      <c r="F1" s="91" t="s">
        <v>334</v>
      </c>
      <c r="G1" s="91" t="s">
        <v>335</v>
      </c>
    </row>
    <row r="2" spans="1:7" x14ac:dyDescent="0.2">
      <c r="A2" s="87">
        <f>'Travel Sheet'!$C$4</f>
        <v>0</v>
      </c>
      <c r="B2" s="88" t="s">
        <v>336</v>
      </c>
      <c r="C2" s="88">
        <f>'Travel Sheet'!$C$13</f>
        <v>0</v>
      </c>
      <c r="D2" s="86" t="str">
        <f>IF(G2&gt;0,'Travel Sheet'!E29,"-")</f>
        <v>-</v>
      </c>
      <c r="E2" s="1" t="s">
        <v>379</v>
      </c>
      <c r="F2" s="125">
        <f>G2/'Funding Categories'!C3</f>
        <v>0</v>
      </c>
      <c r="G2" s="89">
        <f>'Funding Categories'!D3</f>
        <v>0</v>
      </c>
    </row>
    <row r="3" spans="1:7" x14ac:dyDescent="0.2">
      <c r="A3" s="87">
        <f>'Travel Sheet'!$C$4</f>
        <v>0</v>
      </c>
      <c r="B3" s="88" t="s">
        <v>336</v>
      </c>
      <c r="C3" s="88">
        <f>'Travel Sheet'!$C$13</f>
        <v>0</v>
      </c>
      <c r="D3" s="86" t="str">
        <f>IF(E3="Hotels",'Travel Sheet'!E28,"-")</f>
        <v/>
      </c>
      <c r="E3" s="1" t="s">
        <v>20</v>
      </c>
      <c r="F3" s="125">
        <f>G3/'Funding Categories'!C4</f>
        <v>0</v>
      </c>
      <c r="G3" s="89">
        <f>'Funding Categories'!D4</f>
        <v>0</v>
      </c>
    </row>
    <row r="4" spans="1:7" x14ac:dyDescent="0.2">
      <c r="A4" s="87">
        <f>'Travel Sheet'!$C$4</f>
        <v>0</v>
      </c>
      <c r="B4" s="88" t="s">
        <v>336</v>
      </c>
      <c r="C4" s="88">
        <f>'Travel Sheet'!$C$13</f>
        <v>0</v>
      </c>
      <c r="D4" s="86" t="str">
        <f>IF(G4&gt;0,'Travel Sheet'!E29,"-")</f>
        <v>-</v>
      </c>
      <c r="E4" s="1" t="s">
        <v>489</v>
      </c>
      <c r="F4" s="125">
        <f>G4/'Funding Categories'!C5</f>
        <v>0</v>
      </c>
      <c r="G4" s="89">
        <f>'Funding Categories'!D5</f>
        <v>0</v>
      </c>
    </row>
    <row r="5" spans="1:7" x14ac:dyDescent="0.2">
      <c r="A5" s="87">
        <f>'Travel Sheet'!$C$4</f>
        <v>0</v>
      </c>
      <c r="B5" s="88" t="s">
        <v>336</v>
      </c>
      <c r="C5" s="88">
        <f>'Travel Sheet'!$C$13</f>
        <v>0</v>
      </c>
      <c r="D5" s="86" t="str">
        <f>IF(E5="Registration Fees",'Travel Sheet'!E30,"-")</f>
        <v/>
      </c>
      <c r="E5" s="1" t="s">
        <v>21</v>
      </c>
      <c r="F5" s="125">
        <f>G5/'Funding Categories'!C6</f>
        <v>0</v>
      </c>
      <c r="G5" s="89">
        <f>'Funding Categories'!D6</f>
        <v>0</v>
      </c>
    </row>
    <row r="6" spans="1:7" x14ac:dyDescent="0.2">
      <c r="A6" s="87">
        <f>'Travel Sheet'!$C$4</f>
        <v>0</v>
      </c>
      <c r="B6" s="88" t="s">
        <v>336</v>
      </c>
      <c r="C6" s="88">
        <f>'Travel Sheet'!$C$13</f>
        <v>0</v>
      </c>
      <c r="D6" s="86" t="str">
        <f>IF(E6="Rental Cars",'Travel Sheet'!E31,"-")</f>
        <v/>
      </c>
      <c r="E6" s="1" t="s">
        <v>22</v>
      </c>
      <c r="F6" s="125">
        <f>G6/'Funding Categories'!C7</f>
        <v>0</v>
      </c>
      <c r="G6" s="89">
        <f>'Funding Categories'!D7</f>
        <v>0</v>
      </c>
    </row>
    <row r="7" spans="1:7" x14ac:dyDescent="0.2">
      <c r="A7" s="87">
        <f>'Travel Sheet'!$C$4</f>
        <v>0</v>
      </c>
      <c r="B7" s="88" t="s">
        <v>336</v>
      </c>
      <c r="C7" s="88">
        <f>'Travel Sheet'!$C$13</f>
        <v>0</v>
      </c>
      <c r="D7" s="86" t="str">
        <f>IF(G7&gt;0,'Travel Sheet'!E29,"-")</f>
        <v>-</v>
      </c>
      <c r="E7" s="1" t="s">
        <v>490</v>
      </c>
      <c r="F7" s="125">
        <f>G7/'Funding Categories'!C8</f>
        <v>0</v>
      </c>
      <c r="G7" s="89">
        <f>'Funding Categories'!D8</f>
        <v>0</v>
      </c>
    </row>
    <row r="8" spans="1:7" x14ac:dyDescent="0.2">
      <c r="A8" s="87"/>
      <c r="B8" s="88"/>
      <c r="C8" s="88"/>
      <c r="E8" s="1"/>
      <c r="F8" s="125"/>
      <c r="G8" s="89"/>
    </row>
    <row r="9" spans="1:7" x14ac:dyDescent="0.2">
      <c r="A9" s="87"/>
      <c r="B9" s="88"/>
      <c r="C9" s="88"/>
      <c r="E9" s="1"/>
      <c r="F9" s="125"/>
      <c r="G9" s="89"/>
    </row>
    <row r="10" spans="1:7" x14ac:dyDescent="0.2">
      <c r="A10" s="87"/>
      <c r="B10" s="88"/>
      <c r="C10" s="88"/>
      <c r="E10" s="1"/>
      <c r="F10" s="125"/>
      <c r="G10" s="89"/>
    </row>
    <row r="11" spans="1:7" x14ac:dyDescent="0.2">
      <c r="A11" s="87"/>
      <c r="B11" s="88"/>
      <c r="C11" s="88"/>
      <c r="E11" s="1"/>
      <c r="F11" s="125"/>
      <c r="G11" s="89"/>
    </row>
    <row r="12" spans="1:7" x14ac:dyDescent="0.2">
      <c r="A12" s="87"/>
      <c r="B12" s="88"/>
      <c r="C12" s="88"/>
      <c r="E12" s="1"/>
      <c r="F12" s="125"/>
      <c r="G12" s="89"/>
    </row>
    <row r="13" spans="1:7" x14ac:dyDescent="0.2">
      <c r="A13" s="87"/>
      <c r="B13" s="88"/>
      <c r="C13" s="88"/>
      <c r="E13" s="1"/>
      <c r="F13" s="125"/>
      <c r="G13" s="89"/>
    </row>
    <row r="14" spans="1:7" x14ac:dyDescent="0.2">
      <c r="A14" s="87"/>
      <c r="B14" s="88"/>
      <c r="C14" s="88"/>
      <c r="E14" s="1"/>
      <c r="F14" s="125"/>
      <c r="G14" s="89"/>
    </row>
    <row r="15" spans="1:7" x14ac:dyDescent="0.2">
      <c r="A15" s="87"/>
      <c r="B15" s="88"/>
      <c r="C15" s="88"/>
      <c r="E15" s="1"/>
      <c r="F15" s="125"/>
      <c r="G15" s="89"/>
    </row>
    <row r="16" spans="1:7" x14ac:dyDescent="0.2">
      <c r="A16" s="87"/>
      <c r="B16" s="88"/>
      <c r="C16" s="88"/>
      <c r="E16" s="1"/>
      <c r="F16" s="125"/>
      <c r="G16" s="89"/>
    </row>
    <row r="17" spans="1:7" x14ac:dyDescent="0.2">
      <c r="A17" s="87"/>
      <c r="B17" s="88"/>
      <c r="C17" s="88"/>
      <c r="E17" s="1"/>
      <c r="F17" s="125"/>
      <c r="G17" s="89"/>
    </row>
    <row r="18" spans="1:7" x14ac:dyDescent="0.2">
      <c r="A18" s="87"/>
      <c r="B18" s="88"/>
      <c r="C18" s="88"/>
      <c r="E18" s="1"/>
      <c r="F18" s="125"/>
      <c r="G18" s="89"/>
    </row>
    <row r="19" spans="1:7" x14ac:dyDescent="0.2">
      <c r="A19" s="87"/>
      <c r="B19" s="88"/>
      <c r="C19" s="88"/>
      <c r="E19" s="1"/>
      <c r="F19" s="125"/>
      <c r="G19" s="89"/>
    </row>
    <row r="20" spans="1:7" x14ac:dyDescent="0.2">
      <c r="A20" s="87"/>
      <c r="B20" s="88"/>
      <c r="C20" s="88"/>
      <c r="E20" s="1"/>
      <c r="F20" s="125"/>
      <c r="G20" s="89"/>
    </row>
    <row r="21" spans="1:7" x14ac:dyDescent="0.2">
      <c r="A21" s="87"/>
      <c r="B21" s="88"/>
      <c r="C21" s="88"/>
      <c r="E21" s="1"/>
      <c r="F21" s="125"/>
      <c r="G21" s="89"/>
    </row>
    <row r="22" spans="1:7" x14ac:dyDescent="0.2">
      <c r="A22" s="87"/>
      <c r="B22" s="88"/>
      <c r="C22" s="88"/>
      <c r="E22" s="1"/>
      <c r="F22" s="125"/>
      <c r="G22" s="89"/>
    </row>
    <row r="23" spans="1:7" x14ac:dyDescent="0.2">
      <c r="A23" s="87"/>
      <c r="B23" s="88"/>
      <c r="C23" s="88"/>
      <c r="E23" s="1"/>
      <c r="F23" s="125"/>
      <c r="G23" s="89"/>
    </row>
    <row r="24" spans="1:7" x14ac:dyDescent="0.2">
      <c r="A24" s="87"/>
      <c r="B24" s="88"/>
      <c r="C24" s="88"/>
      <c r="E24" s="1"/>
      <c r="F24" s="125"/>
      <c r="G24" s="89"/>
    </row>
    <row r="25" spans="1:7" x14ac:dyDescent="0.2">
      <c r="A25" s="87"/>
      <c r="B25" s="88"/>
      <c r="C25" s="88"/>
      <c r="E25" s="1"/>
      <c r="F25" s="125"/>
      <c r="G25" s="89"/>
    </row>
    <row r="26" spans="1:7" x14ac:dyDescent="0.2">
      <c r="A26" s="87"/>
      <c r="B26" s="88"/>
      <c r="C26" s="88"/>
      <c r="E26" s="1"/>
      <c r="F26" s="125"/>
      <c r="G26" s="89"/>
    </row>
    <row r="27" spans="1:7" x14ac:dyDescent="0.2">
      <c r="A27" s="87"/>
      <c r="B27" s="88"/>
      <c r="C27" s="88"/>
      <c r="E27" s="1"/>
      <c r="F27" s="125"/>
      <c r="G27" s="89"/>
    </row>
    <row r="28" spans="1:7" x14ac:dyDescent="0.2">
      <c r="A28" s="87"/>
      <c r="B28" s="88"/>
      <c r="C28" s="88"/>
      <c r="E28" s="1"/>
      <c r="F28" s="125"/>
      <c r="G28" s="89"/>
    </row>
    <row r="29" spans="1:7" x14ac:dyDescent="0.2">
      <c r="A29" s="87"/>
      <c r="B29" s="88"/>
      <c r="C29" s="88"/>
      <c r="E29" s="1"/>
      <c r="F29" s="125"/>
      <c r="G29" s="89"/>
    </row>
    <row r="30" spans="1:7" x14ac:dyDescent="0.2">
      <c r="A30" s="87"/>
      <c r="B30" s="88"/>
      <c r="C30" s="88"/>
      <c r="E30" s="1"/>
      <c r="F30" s="125"/>
      <c r="G30" s="89"/>
    </row>
    <row r="31" spans="1:7" x14ac:dyDescent="0.2">
      <c r="A31" s="87"/>
      <c r="B31" s="88"/>
      <c r="C31" s="88"/>
      <c r="E31" s="1"/>
      <c r="F31" s="125"/>
      <c r="G31" s="89"/>
    </row>
    <row r="32" spans="1:7" x14ac:dyDescent="0.2">
      <c r="A32" s="87"/>
      <c r="B32" s="88"/>
      <c r="C32" s="88"/>
      <c r="E32" s="1"/>
      <c r="F32" s="125"/>
      <c r="G32" s="89"/>
    </row>
    <row r="33" spans="1:7" x14ac:dyDescent="0.2">
      <c r="A33" s="87"/>
      <c r="B33" s="88"/>
      <c r="C33" s="88"/>
      <c r="E33" s="1"/>
      <c r="F33" s="125"/>
      <c r="G33" s="89"/>
    </row>
    <row r="34" spans="1:7" x14ac:dyDescent="0.2">
      <c r="A34" s="87"/>
      <c r="B34" s="88"/>
      <c r="C34" s="88"/>
      <c r="E34" s="1"/>
      <c r="F34" s="125"/>
      <c r="G34" s="89"/>
    </row>
    <row r="35" spans="1:7" x14ac:dyDescent="0.2">
      <c r="A35" s="87"/>
      <c r="B35" s="88"/>
      <c r="C35" s="88"/>
      <c r="E35" s="1"/>
      <c r="F35" s="125"/>
      <c r="G35" s="89"/>
    </row>
    <row r="36" spans="1:7" x14ac:dyDescent="0.2">
      <c r="A36" s="87"/>
      <c r="B36" s="88"/>
      <c r="C36" s="88"/>
      <c r="E36" s="1"/>
      <c r="F36" s="125"/>
      <c r="G36" s="89"/>
    </row>
    <row r="37" spans="1:7" x14ac:dyDescent="0.2">
      <c r="A37" s="87"/>
      <c r="B37" s="88"/>
      <c r="C37" s="88"/>
      <c r="E37" s="1"/>
      <c r="F37" s="125"/>
      <c r="G37" s="89"/>
    </row>
    <row r="38" spans="1:7" x14ac:dyDescent="0.2">
      <c r="A38" s="87"/>
      <c r="B38" s="88"/>
      <c r="C38" s="88"/>
      <c r="E38" s="1"/>
      <c r="F38" s="125"/>
      <c r="G38" s="89"/>
    </row>
    <row r="39" spans="1:7" x14ac:dyDescent="0.2">
      <c r="A39" s="87"/>
      <c r="B39" s="88"/>
      <c r="C39" s="88"/>
      <c r="E39" s="1"/>
      <c r="F39" s="125"/>
      <c r="G39" s="89"/>
    </row>
    <row r="40" spans="1:7" x14ac:dyDescent="0.2">
      <c r="A40" s="87"/>
      <c r="B40" s="88"/>
      <c r="C40" s="88"/>
      <c r="E40" s="1"/>
      <c r="F40" s="125"/>
      <c r="G40" s="89"/>
    </row>
    <row r="41" spans="1:7" x14ac:dyDescent="0.2">
      <c r="A41" s="87"/>
      <c r="B41" s="88"/>
      <c r="C41" s="88"/>
      <c r="E41" s="1"/>
      <c r="F41" s="125"/>
      <c r="G41" s="89"/>
    </row>
    <row r="42" spans="1:7" x14ac:dyDescent="0.2">
      <c r="A42" s="87"/>
      <c r="B42" s="88"/>
      <c r="C42" s="88"/>
      <c r="E42" s="1"/>
      <c r="F42" s="125"/>
      <c r="G42" s="89"/>
    </row>
    <row r="43" spans="1:7" x14ac:dyDescent="0.2">
      <c r="A43" s="87"/>
      <c r="B43" s="88"/>
      <c r="C43" s="88"/>
      <c r="E43" s="1"/>
      <c r="F43" s="125"/>
      <c r="G43" s="89"/>
    </row>
    <row r="44" spans="1:7" x14ac:dyDescent="0.2">
      <c r="A44" s="87"/>
      <c r="B44" s="88"/>
      <c r="C44" s="88"/>
      <c r="E44" s="1"/>
      <c r="F44" s="125"/>
      <c r="G44" s="89"/>
    </row>
    <row r="45" spans="1:7" x14ac:dyDescent="0.2">
      <c r="A45" s="87"/>
      <c r="B45" s="88"/>
      <c r="C45" s="88"/>
      <c r="E45" s="1"/>
      <c r="F45" s="125"/>
      <c r="G45" s="89"/>
    </row>
    <row r="46" spans="1:7" x14ac:dyDescent="0.2">
      <c r="A46" s="87"/>
      <c r="B46" s="88"/>
      <c r="C46" s="88"/>
      <c r="E46" s="1"/>
      <c r="F46" s="125"/>
      <c r="G46" s="89"/>
    </row>
    <row r="47" spans="1:7" x14ac:dyDescent="0.2">
      <c r="A47" s="87"/>
      <c r="B47" s="88"/>
      <c r="C47" s="88"/>
      <c r="E47" s="1"/>
      <c r="F47" s="125"/>
      <c r="G47" s="89"/>
    </row>
    <row r="48" spans="1:7" x14ac:dyDescent="0.2">
      <c r="A48" s="87"/>
      <c r="B48" s="88"/>
      <c r="C48" s="88"/>
      <c r="E48" s="1"/>
      <c r="F48" s="125"/>
      <c r="G48" s="89"/>
    </row>
    <row r="49" spans="1:7" x14ac:dyDescent="0.2">
      <c r="A49" s="87"/>
      <c r="B49" s="88"/>
      <c r="C49" s="88"/>
      <c r="E49" s="1"/>
      <c r="F49" s="125"/>
      <c r="G49" s="89"/>
    </row>
    <row r="50" spans="1:7" x14ac:dyDescent="0.2">
      <c r="A50" s="87"/>
      <c r="B50" s="88"/>
      <c r="C50" s="88"/>
      <c r="E50" s="1"/>
      <c r="F50" s="125"/>
      <c r="G50" s="89"/>
    </row>
    <row r="51" spans="1:7" x14ac:dyDescent="0.2">
      <c r="A51" s="87"/>
      <c r="B51" s="88"/>
      <c r="C51" s="88"/>
      <c r="E51" s="1"/>
      <c r="F51" s="125"/>
      <c r="G51" s="89"/>
    </row>
    <row r="52" spans="1:7" x14ac:dyDescent="0.2">
      <c r="A52" s="87"/>
      <c r="B52" s="88"/>
      <c r="C52" s="88"/>
      <c r="E52" s="1"/>
      <c r="F52" s="125"/>
      <c r="G52" s="89"/>
    </row>
    <row r="53" spans="1:7" x14ac:dyDescent="0.2">
      <c r="A53" s="87"/>
      <c r="B53" s="88"/>
      <c r="C53" s="88"/>
      <c r="E53" s="1"/>
      <c r="F53" s="125"/>
      <c r="G53" s="89"/>
    </row>
    <row r="54" spans="1:7" x14ac:dyDescent="0.2">
      <c r="A54" s="87"/>
      <c r="B54" s="88"/>
      <c r="C54" s="88"/>
      <c r="E54" s="1"/>
      <c r="F54" s="125"/>
      <c r="G54" s="89"/>
    </row>
    <row r="55" spans="1:7" x14ac:dyDescent="0.2">
      <c r="A55" s="87"/>
      <c r="B55" s="88"/>
      <c r="C55" s="88"/>
      <c r="E55" s="1"/>
      <c r="F55" s="125"/>
      <c r="G55" s="89"/>
    </row>
    <row r="56" spans="1:7" x14ac:dyDescent="0.2">
      <c r="A56" s="87"/>
      <c r="B56" s="88"/>
      <c r="C56" s="88"/>
      <c r="E56" s="1"/>
      <c r="F56" s="125"/>
      <c r="G56" s="89"/>
    </row>
    <row r="57" spans="1:7" x14ac:dyDescent="0.2">
      <c r="A57" s="87"/>
      <c r="B57" s="88"/>
      <c r="C57" s="88"/>
      <c r="E57" s="1"/>
      <c r="F57" s="125"/>
      <c r="G57" s="89"/>
    </row>
    <row r="58" spans="1:7" x14ac:dyDescent="0.2">
      <c r="A58" s="87"/>
      <c r="B58" s="88"/>
      <c r="C58" s="88"/>
      <c r="E58" s="1"/>
      <c r="F58" s="125"/>
      <c r="G58" s="89"/>
    </row>
    <row r="59" spans="1:7" x14ac:dyDescent="0.2">
      <c r="A59" s="87"/>
      <c r="B59" s="88"/>
      <c r="C59" s="88"/>
      <c r="E59" s="1"/>
      <c r="F59" s="125"/>
      <c r="G59" s="89"/>
    </row>
    <row r="60" spans="1:7" x14ac:dyDescent="0.2">
      <c r="A60" s="87"/>
      <c r="B60" s="88"/>
      <c r="C60" s="88"/>
      <c r="E60" s="1"/>
      <c r="F60" s="125"/>
      <c r="G60" s="89"/>
    </row>
    <row r="61" spans="1:7" x14ac:dyDescent="0.2">
      <c r="A61" s="87"/>
      <c r="B61" s="88"/>
      <c r="C61" s="88"/>
      <c r="E61" s="1"/>
      <c r="F61" s="125"/>
      <c r="G61" s="89"/>
    </row>
    <row r="62" spans="1:7" x14ac:dyDescent="0.2">
      <c r="A62" s="87"/>
      <c r="B62" s="88"/>
      <c r="C62" s="88"/>
      <c r="E62" s="1"/>
      <c r="F62" s="125"/>
      <c r="G62" s="89"/>
    </row>
    <row r="63" spans="1:7" x14ac:dyDescent="0.2">
      <c r="A63" s="87"/>
      <c r="B63" s="88"/>
      <c r="C63" s="88"/>
      <c r="E63" s="1"/>
      <c r="F63" s="125"/>
      <c r="G63" s="89"/>
    </row>
    <row r="64" spans="1:7" x14ac:dyDescent="0.2">
      <c r="A64" s="87"/>
      <c r="B64" s="88"/>
      <c r="C64" s="88"/>
      <c r="E64" s="1"/>
      <c r="F64" s="125"/>
      <c r="G64" s="89"/>
    </row>
    <row r="65" spans="1:7" x14ac:dyDescent="0.2">
      <c r="A65" s="87"/>
      <c r="B65" s="88"/>
      <c r="C65" s="88"/>
      <c r="E65" s="1"/>
      <c r="F65" s="125"/>
      <c r="G65" s="89"/>
    </row>
    <row r="66" spans="1:7" x14ac:dyDescent="0.2">
      <c r="A66" s="87"/>
      <c r="B66" s="88"/>
      <c r="C66" s="88"/>
      <c r="E66" s="1"/>
      <c r="F66" s="125"/>
      <c r="G66" s="89"/>
    </row>
    <row r="67" spans="1:7" x14ac:dyDescent="0.2">
      <c r="A67" s="87"/>
      <c r="B67" s="88"/>
      <c r="C67" s="88"/>
      <c r="E67" s="1"/>
      <c r="F67" s="125"/>
      <c r="G67" s="89"/>
    </row>
    <row r="68" spans="1:7" x14ac:dyDescent="0.2">
      <c r="A68" s="87"/>
      <c r="B68" s="88"/>
      <c r="C68" s="88"/>
      <c r="E68" s="1"/>
      <c r="F68" s="125"/>
      <c r="G68" s="89"/>
    </row>
    <row r="69" spans="1:7" x14ac:dyDescent="0.2">
      <c r="A69" s="87"/>
      <c r="B69" s="88"/>
      <c r="C69" s="88"/>
      <c r="E69" s="1"/>
      <c r="F69" s="125"/>
      <c r="G69" s="89"/>
    </row>
    <row r="70" spans="1:7" x14ac:dyDescent="0.2">
      <c r="A70" s="87"/>
      <c r="B70" s="88"/>
      <c r="C70" s="88"/>
      <c r="E70" s="1"/>
      <c r="F70" s="125"/>
      <c r="G70" s="89"/>
    </row>
    <row r="71" spans="1:7" x14ac:dyDescent="0.2">
      <c r="A71" s="87"/>
      <c r="B71" s="88"/>
      <c r="C71" s="88"/>
      <c r="E71" s="1"/>
      <c r="F71" s="125"/>
      <c r="G71" s="89"/>
    </row>
    <row r="72" spans="1:7" x14ac:dyDescent="0.2">
      <c r="A72" s="87"/>
      <c r="B72" s="88"/>
      <c r="C72" s="88"/>
      <c r="E72" s="1"/>
      <c r="F72" s="125"/>
      <c r="G72" s="89"/>
    </row>
    <row r="73" spans="1:7" x14ac:dyDescent="0.2">
      <c r="A73" s="87"/>
      <c r="B73" s="88"/>
      <c r="C73" s="88"/>
      <c r="E73" s="1"/>
      <c r="F73" s="125"/>
      <c r="G73" s="89"/>
    </row>
    <row r="74" spans="1:7" x14ac:dyDescent="0.2">
      <c r="A74" s="87"/>
      <c r="B74" s="88"/>
      <c r="C74" s="88"/>
      <c r="E74" s="1"/>
      <c r="F74" s="125"/>
      <c r="G74" s="89"/>
    </row>
    <row r="75" spans="1:7" x14ac:dyDescent="0.2">
      <c r="A75" s="87"/>
      <c r="B75" s="88"/>
      <c r="C75" s="88"/>
      <c r="E75" s="1"/>
      <c r="F75" s="125"/>
      <c r="G75" s="89"/>
    </row>
    <row r="76" spans="1:7" x14ac:dyDescent="0.2">
      <c r="A76" s="87"/>
      <c r="B76" s="88"/>
      <c r="C76" s="88"/>
      <c r="E76" s="1"/>
      <c r="F76" s="125"/>
      <c r="G76" s="89"/>
    </row>
    <row r="77" spans="1:7" x14ac:dyDescent="0.2">
      <c r="A77" s="87"/>
      <c r="B77" s="88"/>
      <c r="C77" s="88"/>
      <c r="E77" s="1"/>
      <c r="F77" s="125"/>
      <c r="G77" s="89"/>
    </row>
    <row r="78" spans="1:7" x14ac:dyDescent="0.2">
      <c r="A78" s="87"/>
      <c r="B78" s="88"/>
      <c r="C78" s="88"/>
      <c r="E78" s="1"/>
      <c r="F78" s="125"/>
      <c r="G78" s="89"/>
    </row>
    <row r="79" spans="1:7" x14ac:dyDescent="0.2">
      <c r="A79" s="87"/>
      <c r="B79" s="88"/>
      <c r="C79" s="88"/>
      <c r="E79" s="1"/>
      <c r="F79" s="125"/>
      <c r="G79" s="89"/>
    </row>
    <row r="80" spans="1:7" x14ac:dyDescent="0.2">
      <c r="A80" s="87"/>
      <c r="B80" s="88"/>
      <c r="C80" s="88"/>
      <c r="E80" s="1"/>
      <c r="F80" s="125"/>
      <c r="G80" s="89"/>
    </row>
    <row r="81" spans="1:7" x14ac:dyDescent="0.2">
      <c r="A81" s="87"/>
      <c r="B81" s="88"/>
      <c r="C81" s="88"/>
      <c r="E81" s="1"/>
      <c r="F81" s="125"/>
      <c r="G81" s="89"/>
    </row>
    <row r="82" spans="1:7" x14ac:dyDescent="0.2">
      <c r="A82" s="87"/>
      <c r="B82" s="88"/>
      <c r="C82" s="88"/>
      <c r="E82" s="1"/>
      <c r="F82" s="125"/>
      <c r="G82" s="89"/>
    </row>
    <row r="83" spans="1:7" x14ac:dyDescent="0.2">
      <c r="A83" s="87"/>
      <c r="B83" s="88"/>
      <c r="C83" s="88"/>
      <c r="E83" s="1"/>
      <c r="F83" s="125"/>
      <c r="G83" s="89"/>
    </row>
    <row r="84" spans="1:7" x14ac:dyDescent="0.2">
      <c r="A84" s="87"/>
      <c r="B84" s="88"/>
      <c r="C84" s="88"/>
      <c r="E84" s="1"/>
      <c r="F84" s="125"/>
      <c r="G84" s="89"/>
    </row>
    <row r="85" spans="1:7" x14ac:dyDescent="0.2">
      <c r="A85" s="87"/>
      <c r="B85" s="88"/>
      <c r="C85" s="88"/>
      <c r="E85" s="1"/>
      <c r="F85" s="125"/>
      <c r="G85" s="89"/>
    </row>
    <row r="86" spans="1:7" x14ac:dyDescent="0.2">
      <c r="A86" s="87"/>
      <c r="B86" s="88"/>
      <c r="C86" s="88"/>
      <c r="E86" s="1"/>
      <c r="F86" s="125"/>
      <c r="G86" s="89"/>
    </row>
    <row r="87" spans="1:7" x14ac:dyDescent="0.2">
      <c r="A87" s="87"/>
      <c r="B87" s="88"/>
      <c r="C87" s="88"/>
      <c r="E87" s="1"/>
      <c r="F87" s="125"/>
      <c r="G87" s="89"/>
    </row>
    <row r="88" spans="1:7" x14ac:dyDescent="0.2">
      <c r="A88" s="87"/>
      <c r="B88" s="88"/>
      <c r="C88" s="88"/>
      <c r="E88" s="1"/>
      <c r="F88" s="125"/>
      <c r="G88" s="89"/>
    </row>
    <row r="89" spans="1:7" x14ac:dyDescent="0.2">
      <c r="A89" s="87"/>
      <c r="B89" s="88"/>
      <c r="C89" s="88"/>
      <c r="E89" s="1"/>
      <c r="F89" s="125"/>
      <c r="G89" s="89"/>
    </row>
    <row r="90" spans="1:7" x14ac:dyDescent="0.2">
      <c r="A90" s="87"/>
      <c r="B90" s="88"/>
      <c r="C90" s="88"/>
      <c r="E90" s="1"/>
      <c r="F90" s="125"/>
      <c r="G90" s="89"/>
    </row>
    <row r="91" spans="1:7" x14ac:dyDescent="0.2">
      <c r="A91" s="87"/>
      <c r="B91" s="88"/>
      <c r="C91" s="88"/>
      <c r="E91" s="1"/>
      <c r="F91" s="125"/>
      <c r="G91" s="89"/>
    </row>
    <row r="92" spans="1:7" x14ac:dyDescent="0.2">
      <c r="A92" s="87"/>
      <c r="B92" s="88"/>
      <c r="C92" s="88"/>
      <c r="E92" s="1"/>
      <c r="F92" s="125"/>
      <c r="G92" s="89"/>
    </row>
    <row r="93" spans="1:7" x14ac:dyDescent="0.2">
      <c r="A93" s="87"/>
      <c r="B93" s="88"/>
      <c r="C93" s="88"/>
      <c r="E93" s="1"/>
      <c r="F93" s="125"/>
      <c r="G93" s="89"/>
    </row>
    <row r="94" spans="1:7" x14ac:dyDescent="0.2">
      <c r="A94" s="87"/>
      <c r="B94" s="88"/>
      <c r="C94" s="88"/>
      <c r="E94" s="1"/>
      <c r="F94" s="125"/>
      <c r="G94" s="89"/>
    </row>
    <row r="95" spans="1:7" x14ac:dyDescent="0.2">
      <c r="A95" s="87"/>
      <c r="B95" s="88"/>
      <c r="C95" s="88"/>
      <c r="E95" s="1"/>
      <c r="F95" s="125"/>
      <c r="G95" s="89"/>
    </row>
    <row r="96" spans="1:7" x14ac:dyDescent="0.2">
      <c r="A96" s="87"/>
      <c r="B96" s="88"/>
      <c r="C96" s="88"/>
      <c r="E96" s="1"/>
      <c r="F96" s="125"/>
      <c r="G96" s="89"/>
    </row>
    <row r="97" spans="1:7" x14ac:dyDescent="0.2">
      <c r="A97" s="87"/>
      <c r="B97" s="88"/>
      <c r="C97" s="88"/>
      <c r="E97" s="1"/>
      <c r="F97" s="125"/>
      <c r="G97" s="89"/>
    </row>
    <row r="98" spans="1:7" x14ac:dyDescent="0.2">
      <c r="A98" s="87"/>
      <c r="B98" s="88"/>
      <c r="C98" s="88"/>
      <c r="E98" s="1"/>
      <c r="F98" s="125"/>
      <c r="G98" s="89"/>
    </row>
    <row r="99" spans="1:7" x14ac:dyDescent="0.2">
      <c r="A99" s="87"/>
      <c r="B99" s="88"/>
      <c r="C99" s="88"/>
      <c r="E99" s="1"/>
      <c r="F99" s="125"/>
      <c r="G99" s="89"/>
    </row>
    <row r="100" spans="1:7" x14ac:dyDescent="0.2">
      <c r="A100" s="87"/>
      <c r="B100" s="88"/>
      <c r="C100" s="88"/>
      <c r="E100" s="1"/>
      <c r="F100" s="125"/>
      <c r="G100" s="89"/>
    </row>
    <row r="101" spans="1:7" x14ac:dyDescent="0.2">
      <c r="A101" s="87"/>
      <c r="B101" s="88"/>
      <c r="C101" s="88"/>
      <c r="E101" s="1"/>
      <c r="F101" s="125"/>
      <c r="G101" s="89"/>
    </row>
    <row r="102" spans="1:7" x14ac:dyDescent="0.2">
      <c r="A102" s="87"/>
      <c r="B102" s="88"/>
      <c r="C102" s="88"/>
      <c r="E102" s="1"/>
      <c r="F102" s="125"/>
      <c r="G102" s="89"/>
    </row>
    <row r="103" spans="1:7" x14ac:dyDescent="0.2">
      <c r="A103" s="87"/>
      <c r="B103" s="88"/>
      <c r="C103" s="88"/>
      <c r="E103" s="1"/>
      <c r="F103" s="125"/>
      <c r="G103" s="89"/>
    </row>
    <row r="104" spans="1:7" x14ac:dyDescent="0.2">
      <c r="A104" s="87"/>
      <c r="B104" s="88"/>
      <c r="C104" s="88"/>
      <c r="E104" s="1"/>
      <c r="F104" s="125"/>
      <c r="G104" s="89"/>
    </row>
    <row r="105" spans="1:7" x14ac:dyDescent="0.2">
      <c r="A105" s="87"/>
      <c r="B105" s="88"/>
      <c r="C105" s="88"/>
      <c r="E105" s="1"/>
      <c r="F105" s="125"/>
      <c r="G105" s="89"/>
    </row>
    <row r="106" spans="1:7" x14ac:dyDescent="0.2">
      <c r="A106" s="87"/>
      <c r="B106" s="88"/>
      <c r="C106" s="88"/>
      <c r="E106" s="1"/>
      <c r="F106" s="125"/>
      <c r="G106" s="89"/>
    </row>
    <row r="107" spans="1:7" x14ac:dyDescent="0.2">
      <c r="A107" s="87"/>
      <c r="B107" s="88"/>
      <c r="C107" s="88"/>
      <c r="E107" s="1"/>
      <c r="F107" s="125"/>
      <c r="G107" s="89"/>
    </row>
    <row r="108" spans="1:7" x14ac:dyDescent="0.2">
      <c r="A108" s="87"/>
      <c r="B108" s="88"/>
      <c r="C108" s="88"/>
      <c r="E108" s="1"/>
      <c r="F108" s="125"/>
      <c r="G108" s="89"/>
    </row>
    <row r="109" spans="1:7" x14ac:dyDescent="0.2">
      <c r="A109" s="87"/>
      <c r="B109" s="88"/>
      <c r="C109" s="88"/>
      <c r="E109" s="1"/>
      <c r="F109" s="125"/>
      <c r="G109" s="89"/>
    </row>
    <row r="110" spans="1:7" x14ac:dyDescent="0.2">
      <c r="A110" s="87"/>
      <c r="B110" s="88"/>
      <c r="C110" s="88"/>
      <c r="E110" s="1"/>
      <c r="F110" s="125"/>
      <c r="G110" s="89"/>
    </row>
    <row r="111" spans="1:7" x14ac:dyDescent="0.2">
      <c r="A111" s="87"/>
      <c r="B111" s="88"/>
      <c r="C111" s="88"/>
      <c r="E111" s="1"/>
      <c r="F111" s="125"/>
      <c r="G111" s="89"/>
    </row>
    <row r="112" spans="1:7" x14ac:dyDescent="0.2">
      <c r="A112" s="87"/>
      <c r="B112" s="88"/>
      <c r="C112" s="88"/>
      <c r="E112" s="1"/>
      <c r="F112" s="125"/>
      <c r="G112" s="89"/>
    </row>
    <row r="113" spans="1:7" x14ac:dyDescent="0.2">
      <c r="A113" s="87"/>
      <c r="B113" s="88"/>
      <c r="C113" s="88"/>
      <c r="E113" s="1"/>
      <c r="F113" s="125"/>
      <c r="G113" s="89"/>
    </row>
    <row r="114" spans="1:7" x14ac:dyDescent="0.2">
      <c r="A114" s="87"/>
      <c r="B114" s="88"/>
      <c r="C114" s="88"/>
      <c r="E114" s="1"/>
      <c r="F114" s="125"/>
      <c r="G114" s="89"/>
    </row>
    <row r="115" spans="1:7" x14ac:dyDescent="0.2">
      <c r="A115" s="87"/>
      <c r="B115" s="88"/>
      <c r="C115" s="88"/>
      <c r="E115" s="1"/>
      <c r="F115" s="125"/>
      <c r="G115" s="89"/>
    </row>
    <row r="116" spans="1:7" x14ac:dyDescent="0.2">
      <c r="A116" s="87"/>
      <c r="B116" s="88"/>
      <c r="C116" s="88"/>
      <c r="E116" s="1"/>
      <c r="F116" s="125"/>
      <c r="G116" s="89"/>
    </row>
    <row r="117" spans="1:7" x14ac:dyDescent="0.2">
      <c r="A117" s="87"/>
      <c r="B117" s="88"/>
      <c r="C117" s="88"/>
      <c r="E117" s="1"/>
      <c r="F117" s="125"/>
      <c r="G117" s="89"/>
    </row>
    <row r="118" spans="1:7" x14ac:dyDescent="0.2">
      <c r="A118" s="87"/>
      <c r="B118" s="88"/>
      <c r="C118" s="88"/>
      <c r="E118" s="1"/>
      <c r="F118" s="125"/>
      <c r="G118" s="89"/>
    </row>
    <row r="119" spans="1:7" x14ac:dyDescent="0.2">
      <c r="A119" s="87"/>
      <c r="B119" s="88"/>
      <c r="C119" s="88"/>
      <c r="E119" s="1"/>
      <c r="F119" s="125"/>
      <c r="G119" s="89"/>
    </row>
    <row r="120" spans="1:7" x14ac:dyDescent="0.2">
      <c r="A120" s="87"/>
      <c r="B120" s="88"/>
      <c r="C120" s="88"/>
      <c r="E120" s="1"/>
      <c r="F120" s="125"/>
      <c r="G120" s="89"/>
    </row>
    <row r="121" spans="1:7" x14ac:dyDescent="0.2">
      <c r="A121" s="87"/>
      <c r="B121" s="88"/>
      <c r="C121" s="88"/>
      <c r="E121" s="1"/>
      <c r="F121" s="125"/>
      <c r="G121" s="89"/>
    </row>
    <row r="122" spans="1:7" x14ac:dyDescent="0.2">
      <c r="A122" s="87"/>
      <c r="B122" s="88"/>
      <c r="C122" s="88"/>
      <c r="E122" s="1"/>
      <c r="F122" s="125"/>
      <c r="G122" s="89"/>
    </row>
    <row r="123" spans="1:7" x14ac:dyDescent="0.2">
      <c r="A123" s="87"/>
      <c r="B123" s="88"/>
      <c r="C123" s="88"/>
      <c r="E123" s="1"/>
      <c r="F123" s="125"/>
      <c r="G123" s="89"/>
    </row>
    <row r="124" spans="1:7" x14ac:dyDescent="0.2">
      <c r="A124" s="87"/>
      <c r="B124" s="88"/>
      <c r="C124" s="88"/>
      <c r="E124" s="1"/>
      <c r="F124" s="125"/>
      <c r="G124" s="89"/>
    </row>
    <row r="125" spans="1:7" x14ac:dyDescent="0.2">
      <c r="A125" s="87"/>
      <c r="B125" s="88"/>
      <c r="C125" s="88"/>
      <c r="E125" s="1"/>
      <c r="F125" s="125"/>
      <c r="G125" s="89"/>
    </row>
  </sheetData>
  <sheetProtection algorithmName="SHA-512" hashValue="H+QJgfOWxg5cU7kQa+gmq/vEvyJRQcndUwEIxmi6MmBJrNqM87REDU5IrAQmBMgvdPDe9FF49WfFBUBK5f6GAA==" saltValue="T0TcMX6Z7x0Pp8+QJWIB2w==" spinCount="100000" sheet="1" objects="1" scenarios="1"/>
  <sortState xmlns:xlrd2="http://schemas.microsoft.com/office/spreadsheetml/2017/richdata2" ref="A2:I5">
    <sortCondition ref="E3"/>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H10"/>
  <sheetViews>
    <sheetView workbookViewId="0">
      <pane ySplit="6" topLeftCell="A7" activePane="bottomLeft" state="frozen"/>
      <selection activeCell="D7" sqref="D7"/>
      <selection pane="bottomLeft" activeCell="C7" sqref="C7"/>
    </sheetView>
  </sheetViews>
  <sheetFormatPr baseColWidth="10" defaultColWidth="0" defaultRowHeight="16" zeroHeight="1" x14ac:dyDescent="0.2"/>
  <cols>
    <col min="1" max="1" width="58.6640625" style="22" customWidth="1"/>
    <col min="2" max="3" width="16.6640625" style="28" customWidth="1"/>
    <col min="4" max="4" width="16.6640625" style="30" customWidth="1"/>
    <col min="5" max="8" width="0" style="22" hidden="1" customWidth="1"/>
    <col min="9" max="16384" width="10.6640625" style="22" hidden="1"/>
  </cols>
  <sheetData>
    <row r="1" spans="1:4" ht="65" customHeight="1" x14ac:dyDescent="0.2">
      <c r="A1" s="152" t="str">
        <f>""&amp;'Travel Sheet'!C4&amp;" Travel Request"</f>
        <v xml:space="preserve"> Travel Request</v>
      </c>
      <c r="B1" s="152"/>
      <c r="C1" s="152"/>
      <c r="D1" s="152"/>
    </row>
    <row r="2" spans="1:4" ht="35" customHeight="1" x14ac:dyDescent="0.2">
      <c r="A2" s="153"/>
      <c r="B2" s="153"/>
      <c r="C2" s="153"/>
      <c r="D2" s="94"/>
    </row>
    <row r="3" spans="1:4" ht="19.25" customHeight="1" x14ac:dyDescent="0.2">
      <c r="A3" s="154" t="s">
        <v>16</v>
      </c>
      <c r="B3" s="154"/>
      <c r="C3" s="154"/>
      <c r="D3" s="23" t="s">
        <v>3</v>
      </c>
    </row>
    <row r="4" spans="1:4" ht="35" customHeight="1" x14ac:dyDescent="0.2">
      <c r="A4" s="153"/>
      <c r="B4" s="153"/>
      <c r="C4" s="153"/>
      <c r="D4" s="94"/>
    </row>
    <row r="5" spans="1:4" ht="20" customHeight="1" x14ac:dyDescent="0.2">
      <c r="A5" s="154" t="s">
        <v>17</v>
      </c>
      <c r="B5" s="154"/>
      <c r="C5" s="154"/>
      <c r="D5" s="23" t="s">
        <v>3</v>
      </c>
    </row>
    <row r="6" spans="1:4" ht="40.25" customHeight="1" x14ac:dyDescent="0.2">
      <c r="A6" s="24" t="s">
        <v>4</v>
      </c>
      <c r="B6" s="25" t="s">
        <v>18</v>
      </c>
      <c r="C6" s="95" t="s">
        <v>339</v>
      </c>
      <c r="D6" s="26" t="s">
        <v>19</v>
      </c>
    </row>
    <row r="7" spans="1:4" x14ac:dyDescent="0.2">
      <c r="A7" s="27" t="str">
        <f>IF('Travel Sheet'!B28="","",'Travel Sheet'!B28)</f>
        <v/>
      </c>
      <c r="B7" s="28" t="str">
        <f>IF('Travel Sheet'!D28="","",IF('Travel Sheet'!C28-'Travel Sheet'!D28=0,"-",'Travel Sheet'!C28-'Travel Sheet'!D28))</f>
        <v/>
      </c>
      <c r="C7" s="96"/>
      <c r="D7" s="29"/>
    </row>
    <row r="8" spans="1:4" x14ac:dyDescent="0.2">
      <c r="A8" s="27" t="str">
        <f>IF('Travel Sheet'!B29="","",'Travel Sheet'!B29)</f>
        <v/>
      </c>
      <c r="B8" s="28" t="str">
        <f>IF('Travel Sheet'!D29="","",IF('Travel Sheet'!C29-'Travel Sheet'!D29=0,"-",'Travel Sheet'!C29-'Travel Sheet'!D29))</f>
        <v/>
      </c>
      <c r="C8" s="96"/>
      <c r="D8" s="29"/>
    </row>
    <row r="9" spans="1:4" x14ac:dyDescent="0.2">
      <c r="A9" s="27" t="str">
        <f>IF('Travel Sheet'!B30="","",'Travel Sheet'!B30)</f>
        <v/>
      </c>
      <c r="B9" s="28" t="str">
        <f>IF('Travel Sheet'!D30="","",IF('Travel Sheet'!C30-'Travel Sheet'!D30=0,"-",'Travel Sheet'!C30-'Travel Sheet'!D30))</f>
        <v/>
      </c>
      <c r="C9" s="96"/>
      <c r="D9" s="29"/>
    </row>
    <row r="10" spans="1:4" x14ac:dyDescent="0.2">
      <c r="A10" s="27" t="str">
        <f>IF('Travel Sheet'!B31="","",'Travel Sheet'!B31)</f>
        <v/>
      </c>
      <c r="B10" s="28" t="str">
        <f>IF('Travel Sheet'!D31="","",IF('Travel Sheet'!C31-'Travel Sheet'!D31=0,"-",'Travel Sheet'!C31-'Travel Sheet'!D31))</f>
        <v/>
      </c>
      <c r="C10" s="96"/>
      <c r="D10" s="29"/>
    </row>
  </sheetData>
  <sheetProtection algorithmName="SHA-512" hashValue="TkH+MhCwqkAJdSfY3+MrASxsusKe/iDktBSVZMY13sVS7guq8PEeOmUnvZQ5bD5sDM1LZLncs7vfnvwSxoIJmg==" saltValue="vUjdLx/5Tct4a+2HZNmfVQ==" spinCount="100000" sheet="1" objects="1" scenarios="1" selectLockedCells="1"/>
  <mergeCells count="5">
    <mergeCell ref="A1:D1"/>
    <mergeCell ref="A2:C2"/>
    <mergeCell ref="A3:C3"/>
    <mergeCell ref="A4:C4"/>
    <mergeCell ref="A5:C5"/>
  </mergeCells>
  <phoneticPr fontId="8" type="noConversion"/>
  <pageMargins left="0.25" right="0.25" top="0.5" bottom="0.5" header="0.3" footer="0.3"/>
  <pageSetup scale="64" fitToHeight="2"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D27"/>
  <sheetViews>
    <sheetView zoomScale="109" workbookViewId="0">
      <selection activeCell="D13" sqref="D13"/>
    </sheetView>
  </sheetViews>
  <sheetFormatPr baseColWidth="10" defaultColWidth="0" defaultRowHeight="16" zeroHeight="1" x14ac:dyDescent="0.2"/>
  <cols>
    <col min="1" max="1" width="31.5" style="1" bestFit="1" customWidth="1"/>
    <col min="2" max="2" width="23.1640625" style="17" customWidth="1"/>
    <col min="3" max="3" width="23.1640625" style="8" customWidth="1"/>
    <col min="4" max="4" width="18.33203125" style="21" bestFit="1" customWidth="1"/>
    <col min="5" max="16384" width="10.6640625" style="1" hidden="1"/>
  </cols>
  <sheetData>
    <row r="1" spans="1:4" ht="65" customHeight="1" x14ac:dyDescent="0.2">
      <c r="A1" s="135" t="s">
        <v>9</v>
      </c>
      <c r="B1" s="135"/>
      <c r="C1" s="135"/>
      <c r="D1" s="135"/>
    </row>
    <row r="2" spans="1:4" s="16" customFormat="1" ht="40.25" customHeight="1" x14ac:dyDescent="0.25">
      <c r="A2" s="14" t="s">
        <v>5</v>
      </c>
      <c r="B2" s="18" t="s">
        <v>13</v>
      </c>
      <c r="C2" s="15" t="s">
        <v>11</v>
      </c>
      <c r="D2" s="20" t="s">
        <v>12</v>
      </c>
    </row>
    <row r="3" spans="1:4" x14ac:dyDescent="0.2">
      <c r="A3" s="1" t="s">
        <v>379</v>
      </c>
      <c r="B3" s="17" t="s">
        <v>10</v>
      </c>
      <c r="C3" s="8">
        <v>150</v>
      </c>
      <c r="D3" s="21">
        <f>SUMIFS('Travel Sheet'!$D$28:$D$31,'Travel Sheet'!$B$28:$B$31,"Transportation - Ticketed Transportation")</f>
        <v>0</v>
      </c>
    </row>
    <row r="4" spans="1:4" x14ac:dyDescent="0.2">
      <c r="A4" s="1" t="s">
        <v>20</v>
      </c>
      <c r="B4" s="17" t="s">
        <v>10</v>
      </c>
      <c r="C4" s="10">
        <v>150</v>
      </c>
      <c r="D4" s="21">
        <f>SUMIFS('Travel Sheet'!$D$28:$D$31,'Travel Sheet'!$B$28:$B$31,"Hotels")</f>
        <v>0</v>
      </c>
    </row>
    <row r="5" spans="1:4" x14ac:dyDescent="0.2">
      <c r="A5" s="1" t="s">
        <v>489</v>
      </c>
      <c r="B5" s="17" t="s">
        <v>10</v>
      </c>
      <c r="C5" s="9">
        <v>0.3</v>
      </c>
      <c r="D5" s="21">
        <f>SUMIFS('Travel Sheet'!$D$28:$D$31,'Travel Sheet'!$B$28:$B$31,"Transportation - Car")</f>
        <v>0</v>
      </c>
    </row>
    <row r="6" spans="1:4" x14ac:dyDescent="0.2">
      <c r="A6" s="1" t="s">
        <v>21</v>
      </c>
      <c r="B6" s="17" t="s">
        <v>10</v>
      </c>
      <c r="C6" s="8">
        <v>100</v>
      </c>
      <c r="D6" s="21">
        <f>SUMIFS('Travel Sheet'!$D$28:$D$31,'Travel Sheet'!$B$28:$B$31,"Registration Fees")</f>
        <v>0</v>
      </c>
    </row>
    <row r="7" spans="1:4" x14ac:dyDescent="0.2">
      <c r="A7" s="1" t="s">
        <v>22</v>
      </c>
      <c r="B7" s="17" t="s">
        <v>10</v>
      </c>
      <c r="C7" s="8">
        <v>50</v>
      </c>
      <c r="D7" s="21">
        <f>SUMIFS('Travel Sheet'!$D$28:$D$31,'Travel Sheet'!$B$28:$B$31,"Rental Cars")</f>
        <v>0</v>
      </c>
    </row>
    <row r="8" spans="1:4" x14ac:dyDescent="0.2">
      <c r="A8" s="1" t="s">
        <v>490</v>
      </c>
      <c r="B8" s="17" t="s">
        <v>10</v>
      </c>
      <c r="C8" s="9">
        <v>0.3</v>
      </c>
      <c r="D8" s="21">
        <f>SUMIFS('Travel Sheet'!$D$28:$D$31,'Travel Sheet'!$B$28:$B$31,"Transportation - Chartered Bus")</f>
        <v>0</v>
      </c>
    </row>
    <row r="9" spans="1:4" x14ac:dyDescent="0.2"/>
    <row r="10" spans="1:4" x14ac:dyDescent="0.2">
      <c r="C10" s="19"/>
    </row>
    <row r="11" spans="1:4" x14ac:dyDescent="0.2"/>
    <row r="12" spans="1:4" x14ac:dyDescent="0.2"/>
    <row r="13" spans="1:4" ht="17" thickBot="1" x14ac:dyDescent="0.25"/>
    <row r="14" spans="1:4" x14ac:dyDescent="0.2">
      <c r="A14" s="111" t="s">
        <v>447</v>
      </c>
      <c r="B14" s="112" t="s">
        <v>448</v>
      </c>
      <c r="C14" s="113"/>
    </row>
    <row r="15" spans="1:4" x14ac:dyDescent="0.2">
      <c r="A15" s="114" t="s">
        <v>445</v>
      </c>
      <c r="B15" s="115" t="s">
        <v>446</v>
      </c>
      <c r="C15" s="116">
        <v>4</v>
      </c>
    </row>
    <row r="16" spans="1:4" x14ac:dyDescent="0.2">
      <c r="A16" s="114" t="s">
        <v>449</v>
      </c>
      <c r="B16" s="115" t="s">
        <v>450</v>
      </c>
      <c r="C16" s="134">
        <v>700</v>
      </c>
    </row>
    <row r="17" spans="1:3" ht="17" thickBot="1" x14ac:dyDescent="0.25">
      <c r="A17" s="117"/>
      <c r="B17" s="118"/>
      <c r="C17" s="119"/>
    </row>
    <row r="18" spans="1:3" x14ac:dyDescent="0.2"/>
    <row r="19" spans="1:3" x14ac:dyDescent="0.2"/>
    <row r="20" spans="1:3" x14ac:dyDescent="0.2">
      <c r="A20" s="1" t="s">
        <v>459</v>
      </c>
    </row>
    <row r="21" spans="1:3" x14ac:dyDescent="0.2">
      <c r="A21" s="1" t="s">
        <v>460</v>
      </c>
      <c r="B21" s="121">
        <f>IF(AND((Males+Females=12),(ABS(Males-Females)=2)),7,(IF((ROUNDUP(Males/4,0)+ROUNDUP(Females/4,0))&gt;6,6,(ROUNDUP(Males/4,0)+ROUNDUP(Females/4,0)))))</f>
        <v>0</v>
      </c>
    </row>
    <row r="22" spans="1:3" x14ac:dyDescent="0.2"/>
    <row r="23" spans="1:3" x14ac:dyDescent="0.2"/>
    <row r="24" spans="1:3" x14ac:dyDescent="0.2"/>
    <row r="25" spans="1:3" x14ac:dyDescent="0.2"/>
    <row r="26" spans="1:3" x14ac:dyDescent="0.2"/>
    <row r="27" spans="1:3" x14ac:dyDescent="0.2"/>
  </sheetData>
  <sheetProtection algorithmName="SHA-512" hashValue="a9SFuLDVaSgaAe/Gb87OfBZ88NUpuVkuiC3w+9TVNXOslia8i7p8oYMD/3B4CHuraL9VBWSwCxGCvJOZDu1hDA==" saltValue="fiMhYgUAVPfjCbOjWHcSTQ==" spinCount="100000" sheet="1" objects="1" scenarios="1" selectLockedCells="1"/>
  <sortState xmlns:xlrd2="http://schemas.microsoft.com/office/spreadsheetml/2017/richdata2" ref="A4:D24">
    <sortCondition ref="A3"/>
  </sortState>
  <mergeCells count="1">
    <mergeCell ref="A1:D1"/>
  </mergeCells>
  <phoneticPr fontId="8" type="noConversion"/>
  <pageMargins left="0.7" right="0.7" top="0.75" bottom="0.75" header="0.3" footer="0.3"/>
  <pageSetup scale="73"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C318"/>
  <sheetViews>
    <sheetView zoomScaleNormal="70" workbookViewId="0">
      <selection sqref="A1:B1048576"/>
    </sheetView>
  </sheetViews>
  <sheetFormatPr baseColWidth="10" defaultColWidth="0" defaultRowHeight="16" x14ac:dyDescent="0.2"/>
  <cols>
    <col min="1" max="1" width="86.6640625" style="130" bestFit="1" customWidth="1"/>
    <col min="2" max="2" width="32.1640625" style="132" bestFit="1" customWidth="1"/>
    <col min="3" max="3" width="0" hidden="1" customWidth="1"/>
    <col min="4" max="16384" width="10.6640625" hidden="1"/>
  </cols>
  <sheetData>
    <row r="1" spans="1:2" ht="65" customHeight="1" x14ac:dyDescent="0.35">
      <c r="A1" s="31" t="s">
        <v>688</v>
      </c>
      <c r="B1" s="127" t="s">
        <v>689</v>
      </c>
    </row>
    <row r="2" spans="1:2" s="34" customFormat="1" ht="40.25" customHeight="1" x14ac:dyDescent="0.2">
      <c r="A2" s="32" t="s">
        <v>281</v>
      </c>
      <c r="B2" s="33" t="s">
        <v>282</v>
      </c>
    </row>
    <row r="3" spans="1:2" x14ac:dyDescent="0.2">
      <c r="A3" s="128" t="s">
        <v>464</v>
      </c>
      <c r="B3" s="131" t="s">
        <v>465</v>
      </c>
    </row>
    <row r="4" spans="1:2" x14ac:dyDescent="0.2">
      <c r="A4" s="129" t="s">
        <v>23</v>
      </c>
      <c r="B4" s="131" t="s">
        <v>75</v>
      </c>
    </row>
    <row r="5" spans="1:2" x14ac:dyDescent="0.2">
      <c r="A5" s="129" t="s">
        <v>385</v>
      </c>
      <c r="B5" s="131" t="s">
        <v>386</v>
      </c>
    </row>
    <row r="6" spans="1:2" x14ac:dyDescent="0.2">
      <c r="A6" s="129" t="s">
        <v>387</v>
      </c>
      <c r="B6" s="131" t="s">
        <v>76</v>
      </c>
    </row>
    <row r="7" spans="1:2" x14ac:dyDescent="0.2">
      <c r="A7" s="129" t="s">
        <v>24</v>
      </c>
      <c r="B7" s="131" t="s">
        <v>77</v>
      </c>
    </row>
    <row r="8" spans="1:2" x14ac:dyDescent="0.2">
      <c r="A8" s="129" t="s">
        <v>491</v>
      </c>
      <c r="B8" s="131" t="s">
        <v>78</v>
      </c>
    </row>
    <row r="9" spans="1:2" x14ac:dyDescent="0.2">
      <c r="A9" s="129" t="s">
        <v>492</v>
      </c>
      <c r="B9" s="131" t="s">
        <v>79</v>
      </c>
    </row>
    <row r="10" spans="1:2" x14ac:dyDescent="0.2">
      <c r="A10" s="129" t="s">
        <v>25</v>
      </c>
      <c r="B10" s="131" t="s">
        <v>80</v>
      </c>
    </row>
    <row r="11" spans="1:2" x14ac:dyDescent="0.2">
      <c r="A11" s="129" t="s">
        <v>388</v>
      </c>
      <c r="B11" s="131" t="s">
        <v>681</v>
      </c>
    </row>
    <row r="12" spans="1:2" x14ac:dyDescent="0.2">
      <c r="A12" s="129" t="s">
        <v>26</v>
      </c>
      <c r="B12" s="131" t="s">
        <v>81</v>
      </c>
    </row>
    <row r="13" spans="1:2" x14ac:dyDescent="0.2">
      <c r="A13" s="129" t="s">
        <v>27</v>
      </c>
      <c r="B13" s="131" t="s">
        <v>82</v>
      </c>
    </row>
    <row r="14" spans="1:2" x14ac:dyDescent="0.2">
      <c r="A14" s="129" t="s">
        <v>493</v>
      </c>
      <c r="B14" s="131" t="s">
        <v>84</v>
      </c>
    </row>
    <row r="15" spans="1:2" x14ac:dyDescent="0.2">
      <c r="A15" s="129" t="s">
        <v>494</v>
      </c>
      <c r="B15" s="131" t="s">
        <v>86</v>
      </c>
    </row>
    <row r="16" spans="1:2" x14ac:dyDescent="0.2">
      <c r="A16" s="129" t="s">
        <v>389</v>
      </c>
      <c r="B16" s="131" t="s">
        <v>87</v>
      </c>
    </row>
    <row r="17" spans="1:2" x14ac:dyDescent="0.2">
      <c r="A17" s="129" t="s">
        <v>298</v>
      </c>
      <c r="B17" s="131" t="s">
        <v>88</v>
      </c>
    </row>
    <row r="18" spans="1:2" x14ac:dyDescent="0.2">
      <c r="A18" s="129" t="s">
        <v>495</v>
      </c>
      <c r="B18" s="131" t="s">
        <v>89</v>
      </c>
    </row>
    <row r="19" spans="1:2" x14ac:dyDescent="0.2">
      <c r="A19" s="129" t="s">
        <v>496</v>
      </c>
      <c r="B19" s="131" t="s">
        <v>123</v>
      </c>
    </row>
    <row r="20" spans="1:2" x14ac:dyDescent="0.2">
      <c r="A20" s="129" t="s">
        <v>497</v>
      </c>
      <c r="B20" s="131" t="s">
        <v>682</v>
      </c>
    </row>
    <row r="21" spans="1:2" x14ac:dyDescent="0.2">
      <c r="A21" s="129" t="s">
        <v>299</v>
      </c>
      <c r="B21" s="131" t="s">
        <v>99</v>
      </c>
    </row>
    <row r="22" spans="1:2" x14ac:dyDescent="0.2">
      <c r="A22" s="129" t="s">
        <v>300</v>
      </c>
      <c r="B22" s="131" t="s">
        <v>90</v>
      </c>
    </row>
    <row r="23" spans="1:2" x14ac:dyDescent="0.2">
      <c r="A23" s="129" t="s">
        <v>498</v>
      </c>
      <c r="B23" s="131" t="s">
        <v>91</v>
      </c>
    </row>
    <row r="24" spans="1:2" x14ac:dyDescent="0.2">
      <c r="A24" s="129" t="s">
        <v>499</v>
      </c>
      <c r="B24" s="131" t="s">
        <v>92</v>
      </c>
    </row>
    <row r="25" spans="1:2" x14ac:dyDescent="0.2">
      <c r="A25" s="129" t="s">
        <v>390</v>
      </c>
      <c r="B25" s="131" t="s">
        <v>451</v>
      </c>
    </row>
    <row r="26" spans="1:2" x14ac:dyDescent="0.2">
      <c r="A26" s="129" t="s">
        <v>28</v>
      </c>
      <c r="B26" s="131" t="s">
        <v>93</v>
      </c>
    </row>
    <row r="27" spans="1:2" x14ac:dyDescent="0.2">
      <c r="A27" s="129" t="s">
        <v>500</v>
      </c>
      <c r="B27" s="131" t="s">
        <v>94</v>
      </c>
    </row>
    <row r="28" spans="1:2" x14ac:dyDescent="0.2">
      <c r="A28" s="129" t="s">
        <v>501</v>
      </c>
      <c r="B28" s="131" t="s">
        <v>95</v>
      </c>
    </row>
    <row r="29" spans="1:2" x14ac:dyDescent="0.2">
      <c r="A29" s="129" t="s">
        <v>502</v>
      </c>
      <c r="B29" s="131" t="s">
        <v>678</v>
      </c>
    </row>
    <row r="30" spans="1:2" x14ac:dyDescent="0.2">
      <c r="A30" s="129" t="s">
        <v>29</v>
      </c>
      <c r="B30" s="131" t="s">
        <v>96</v>
      </c>
    </row>
    <row r="31" spans="1:2" x14ac:dyDescent="0.2">
      <c r="A31" s="129" t="s">
        <v>503</v>
      </c>
      <c r="B31" s="131" t="s">
        <v>97</v>
      </c>
    </row>
    <row r="32" spans="1:2" x14ac:dyDescent="0.2">
      <c r="A32" s="129" t="s">
        <v>504</v>
      </c>
      <c r="B32" s="131" t="s">
        <v>98</v>
      </c>
    </row>
    <row r="33" spans="1:2" x14ac:dyDescent="0.2">
      <c r="A33" s="129" t="s">
        <v>505</v>
      </c>
      <c r="B33" s="131" t="s">
        <v>391</v>
      </c>
    </row>
    <row r="34" spans="1:2" x14ac:dyDescent="0.2">
      <c r="A34" s="129" t="s">
        <v>466</v>
      </c>
      <c r="B34" s="131" t="s">
        <v>100</v>
      </c>
    </row>
    <row r="35" spans="1:2" x14ac:dyDescent="0.2">
      <c r="A35" s="129" t="s">
        <v>30</v>
      </c>
      <c r="B35" s="131" t="s">
        <v>101</v>
      </c>
    </row>
    <row r="36" spans="1:2" x14ac:dyDescent="0.2">
      <c r="A36" s="129" t="s">
        <v>506</v>
      </c>
      <c r="B36" s="131" t="s">
        <v>102</v>
      </c>
    </row>
    <row r="37" spans="1:2" x14ac:dyDescent="0.2">
      <c r="A37" s="129" t="s">
        <v>31</v>
      </c>
      <c r="B37" s="131" t="s">
        <v>103</v>
      </c>
    </row>
    <row r="38" spans="1:2" x14ac:dyDescent="0.2">
      <c r="A38" s="129" t="s">
        <v>351</v>
      </c>
      <c r="B38" s="131" t="s">
        <v>352</v>
      </c>
    </row>
    <row r="39" spans="1:2" x14ac:dyDescent="0.2">
      <c r="A39" s="129" t="s">
        <v>507</v>
      </c>
      <c r="B39" s="131" t="s">
        <v>104</v>
      </c>
    </row>
    <row r="40" spans="1:2" x14ac:dyDescent="0.2">
      <c r="A40" s="129" t="s">
        <v>392</v>
      </c>
      <c r="B40" s="131" t="s">
        <v>393</v>
      </c>
    </row>
    <row r="41" spans="1:2" x14ac:dyDescent="0.2">
      <c r="A41" s="129" t="s">
        <v>32</v>
      </c>
      <c r="B41" s="131" t="s">
        <v>105</v>
      </c>
    </row>
    <row r="42" spans="1:2" x14ac:dyDescent="0.2">
      <c r="A42" s="129" t="s">
        <v>508</v>
      </c>
      <c r="B42" s="131" t="s">
        <v>106</v>
      </c>
    </row>
    <row r="43" spans="1:2" x14ac:dyDescent="0.2">
      <c r="A43" s="129" t="s">
        <v>483</v>
      </c>
      <c r="B43" s="131" t="s">
        <v>670</v>
      </c>
    </row>
    <row r="44" spans="1:2" x14ac:dyDescent="0.2">
      <c r="A44" s="129" t="s">
        <v>33</v>
      </c>
      <c r="B44" s="131" t="s">
        <v>107</v>
      </c>
    </row>
    <row r="45" spans="1:2" x14ac:dyDescent="0.2">
      <c r="A45" s="129" t="s">
        <v>394</v>
      </c>
      <c r="B45" s="131" t="s">
        <v>395</v>
      </c>
    </row>
    <row r="46" spans="1:2" x14ac:dyDescent="0.2">
      <c r="A46" s="129" t="s">
        <v>34</v>
      </c>
      <c r="B46" s="131" t="s">
        <v>108</v>
      </c>
    </row>
    <row r="47" spans="1:2" x14ac:dyDescent="0.2">
      <c r="A47" s="129" t="s">
        <v>353</v>
      </c>
      <c r="B47" s="131" t="s">
        <v>354</v>
      </c>
    </row>
    <row r="48" spans="1:2" x14ac:dyDescent="0.2">
      <c r="A48" s="129" t="s">
        <v>509</v>
      </c>
      <c r="B48" s="131" t="s">
        <v>109</v>
      </c>
    </row>
    <row r="49" spans="1:2" x14ac:dyDescent="0.2">
      <c r="A49" s="129" t="s">
        <v>467</v>
      </c>
      <c r="B49" s="131" t="s">
        <v>468</v>
      </c>
    </row>
    <row r="50" spans="1:2" x14ac:dyDescent="0.2">
      <c r="A50" s="129" t="s">
        <v>510</v>
      </c>
      <c r="B50" s="131" t="s">
        <v>452</v>
      </c>
    </row>
    <row r="51" spans="1:2" x14ac:dyDescent="0.2">
      <c r="A51" s="129" t="s">
        <v>511</v>
      </c>
      <c r="B51" s="131" t="s">
        <v>110</v>
      </c>
    </row>
    <row r="52" spans="1:2" x14ac:dyDescent="0.2">
      <c r="A52" s="129" t="s">
        <v>512</v>
      </c>
      <c r="B52" s="131" t="s">
        <v>396</v>
      </c>
    </row>
    <row r="53" spans="1:2" x14ac:dyDescent="0.2">
      <c r="A53" s="129" t="s">
        <v>397</v>
      </c>
      <c r="B53" s="131" t="s">
        <v>469</v>
      </c>
    </row>
    <row r="54" spans="1:2" x14ac:dyDescent="0.2">
      <c r="A54" s="129" t="s">
        <v>35</v>
      </c>
      <c r="B54" s="131" t="s">
        <v>111</v>
      </c>
    </row>
    <row r="55" spans="1:2" x14ac:dyDescent="0.2">
      <c r="A55" s="129" t="s">
        <v>513</v>
      </c>
      <c r="B55" s="131" t="s">
        <v>112</v>
      </c>
    </row>
    <row r="56" spans="1:2" x14ac:dyDescent="0.2">
      <c r="A56" s="129" t="s">
        <v>514</v>
      </c>
      <c r="B56" s="131" t="s">
        <v>398</v>
      </c>
    </row>
    <row r="57" spans="1:2" x14ac:dyDescent="0.2">
      <c r="A57" s="129" t="s">
        <v>470</v>
      </c>
      <c r="B57" s="131" t="s">
        <v>113</v>
      </c>
    </row>
    <row r="58" spans="1:2" x14ac:dyDescent="0.2">
      <c r="A58" s="129" t="s">
        <v>36</v>
      </c>
      <c r="B58" s="131" t="s">
        <v>115</v>
      </c>
    </row>
    <row r="59" spans="1:2" x14ac:dyDescent="0.2">
      <c r="A59" s="129" t="s">
        <v>515</v>
      </c>
      <c r="B59" s="131" t="s">
        <v>116</v>
      </c>
    </row>
    <row r="60" spans="1:2" x14ac:dyDescent="0.2">
      <c r="A60" s="129" t="s">
        <v>399</v>
      </c>
      <c r="B60" s="131" t="s">
        <v>400</v>
      </c>
    </row>
    <row r="61" spans="1:2" x14ac:dyDescent="0.2">
      <c r="A61" s="129" t="s">
        <v>401</v>
      </c>
      <c r="B61" s="131" t="s">
        <v>402</v>
      </c>
    </row>
    <row r="62" spans="1:2" x14ac:dyDescent="0.2">
      <c r="A62" s="129" t="s">
        <v>679</v>
      </c>
      <c r="B62" s="131" t="s">
        <v>683</v>
      </c>
    </row>
    <row r="63" spans="1:2" x14ac:dyDescent="0.2">
      <c r="A63" s="129" t="s">
        <v>403</v>
      </c>
      <c r="B63" s="131" t="s">
        <v>117</v>
      </c>
    </row>
    <row r="64" spans="1:2" x14ac:dyDescent="0.2">
      <c r="A64" s="129" t="s">
        <v>516</v>
      </c>
      <c r="B64" s="131" t="s">
        <v>118</v>
      </c>
    </row>
    <row r="65" spans="1:2" x14ac:dyDescent="0.2">
      <c r="A65" s="129" t="s">
        <v>404</v>
      </c>
      <c r="B65" s="131" t="s">
        <v>119</v>
      </c>
    </row>
    <row r="66" spans="1:2" x14ac:dyDescent="0.2">
      <c r="A66" s="129" t="s">
        <v>517</v>
      </c>
      <c r="B66" s="131" t="s">
        <v>678</v>
      </c>
    </row>
    <row r="67" spans="1:2" x14ac:dyDescent="0.2">
      <c r="A67" s="129" t="s">
        <v>518</v>
      </c>
      <c r="B67" s="131" t="s">
        <v>120</v>
      </c>
    </row>
    <row r="68" spans="1:2" x14ac:dyDescent="0.2">
      <c r="A68" s="129" t="s">
        <v>301</v>
      </c>
      <c r="B68" s="131" t="s">
        <v>302</v>
      </c>
    </row>
    <row r="69" spans="1:2" x14ac:dyDescent="0.2">
      <c r="A69" s="129" t="s">
        <v>471</v>
      </c>
      <c r="B69" s="131" t="s">
        <v>121</v>
      </c>
    </row>
    <row r="70" spans="1:2" x14ac:dyDescent="0.2">
      <c r="A70" s="129" t="s">
        <v>519</v>
      </c>
      <c r="B70" s="131" t="s">
        <v>122</v>
      </c>
    </row>
    <row r="71" spans="1:2" x14ac:dyDescent="0.2">
      <c r="A71" s="129" t="s">
        <v>520</v>
      </c>
      <c r="B71" s="131" t="s">
        <v>124</v>
      </c>
    </row>
    <row r="72" spans="1:2" x14ac:dyDescent="0.2">
      <c r="A72" s="129" t="s">
        <v>521</v>
      </c>
      <c r="B72" s="131" t="s">
        <v>283</v>
      </c>
    </row>
    <row r="73" spans="1:2" x14ac:dyDescent="0.2">
      <c r="A73" s="129" t="s">
        <v>303</v>
      </c>
      <c r="B73" s="131" t="s">
        <v>340</v>
      </c>
    </row>
    <row r="74" spans="1:2" x14ac:dyDescent="0.2">
      <c r="A74" s="129" t="s">
        <v>653</v>
      </c>
      <c r="B74" s="131" t="s">
        <v>125</v>
      </c>
    </row>
    <row r="75" spans="1:2" x14ac:dyDescent="0.2">
      <c r="A75" s="129" t="s">
        <v>522</v>
      </c>
      <c r="B75" s="131" t="s">
        <v>355</v>
      </c>
    </row>
    <row r="76" spans="1:2" x14ac:dyDescent="0.2">
      <c r="A76" s="129" t="s">
        <v>523</v>
      </c>
      <c r="B76" s="131" t="s">
        <v>684</v>
      </c>
    </row>
    <row r="77" spans="1:2" x14ac:dyDescent="0.2">
      <c r="A77" s="129" t="s">
        <v>524</v>
      </c>
      <c r="B77" s="131" t="s">
        <v>218</v>
      </c>
    </row>
    <row r="78" spans="1:2" x14ac:dyDescent="0.2">
      <c r="A78" s="129" t="s">
        <v>472</v>
      </c>
      <c r="B78" s="131" t="s">
        <v>241</v>
      </c>
    </row>
    <row r="79" spans="1:2" x14ac:dyDescent="0.2">
      <c r="A79" s="129" t="s">
        <v>525</v>
      </c>
      <c r="B79" s="131" t="s">
        <v>247</v>
      </c>
    </row>
    <row r="80" spans="1:2" x14ac:dyDescent="0.2">
      <c r="A80" s="129" t="s">
        <v>473</v>
      </c>
      <c r="B80" s="131" t="s">
        <v>671</v>
      </c>
    </row>
    <row r="81" spans="1:2" x14ac:dyDescent="0.2">
      <c r="A81" s="129" t="s">
        <v>526</v>
      </c>
      <c r="B81" s="131" t="s">
        <v>159</v>
      </c>
    </row>
    <row r="82" spans="1:2" x14ac:dyDescent="0.2">
      <c r="A82" s="129" t="s">
        <v>37</v>
      </c>
      <c r="B82" s="131" t="s">
        <v>128</v>
      </c>
    </row>
    <row r="83" spans="1:2" x14ac:dyDescent="0.2">
      <c r="A83" s="129" t="s">
        <v>527</v>
      </c>
      <c r="B83" s="131" t="s">
        <v>129</v>
      </c>
    </row>
    <row r="84" spans="1:2" x14ac:dyDescent="0.2">
      <c r="A84" s="129" t="s">
        <v>528</v>
      </c>
      <c r="B84" s="131" t="s">
        <v>114</v>
      </c>
    </row>
    <row r="85" spans="1:2" x14ac:dyDescent="0.2">
      <c r="A85" s="129" t="s">
        <v>529</v>
      </c>
      <c r="B85" s="131" t="s">
        <v>130</v>
      </c>
    </row>
    <row r="86" spans="1:2" x14ac:dyDescent="0.2">
      <c r="A86" s="129" t="s">
        <v>530</v>
      </c>
      <c r="B86" s="131" t="s">
        <v>131</v>
      </c>
    </row>
    <row r="87" spans="1:2" x14ac:dyDescent="0.2">
      <c r="A87" s="129" t="s">
        <v>38</v>
      </c>
      <c r="B87" s="131" t="s">
        <v>132</v>
      </c>
    </row>
    <row r="88" spans="1:2" x14ac:dyDescent="0.2">
      <c r="A88" s="129" t="s">
        <v>39</v>
      </c>
      <c r="B88" s="131" t="s">
        <v>133</v>
      </c>
    </row>
    <row r="89" spans="1:2" x14ac:dyDescent="0.2">
      <c r="A89" s="129" t="s">
        <v>405</v>
      </c>
      <c r="B89" s="131" t="s">
        <v>453</v>
      </c>
    </row>
    <row r="90" spans="1:2" x14ac:dyDescent="0.2">
      <c r="A90" s="129" t="s">
        <v>40</v>
      </c>
      <c r="B90" s="131" t="s">
        <v>134</v>
      </c>
    </row>
    <row r="91" spans="1:2" x14ac:dyDescent="0.2">
      <c r="A91" s="129" t="s">
        <v>356</v>
      </c>
      <c r="B91" s="131" t="s">
        <v>357</v>
      </c>
    </row>
    <row r="92" spans="1:2" x14ac:dyDescent="0.2">
      <c r="A92" s="129" t="s">
        <v>531</v>
      </c>
      <c r="B92" s="131" t="s">
        <v>135</v>
      </c>
    </row>
    <row r="93" spans="1:2" x14ac:dyDescent="0.2">
      <c r="A93" s="129" t="s">
        <v>532</v>
      </c>
      <c r="B93" s="131" t="s">
        <v>136</v>
      </c>
    </row>
    <row r="94" spans="1:2" x14ac:dyDescent="0.2">
      <c r="A94" s="129" t="s">
        <v>41</v>
      </c>
      <c r="B94" s="131" t="s">
        <v>137</v>
      </c>
    </row>
    <row r="95" spans="1:2" x14ac:dyDescent="0.2">
      <c r="A95" s="129" t="s">
        <v>42</v>
      </c>
      <c r="B95" s="131" t="s">
        <v>138</v>
      </c>
    </row>
    <row r="96" spans="1:2" x14ac:dyDescent="0.2">
      <c r="A96" s="129" t="s">
        <v>406</v>
      </c>
      <c r="B96" s="131" t="s">
        <v>358</v>
      </c>
    </row>
    <row r="97" spans="1:2" x14ac:dyDescent="0.2">
      <c r="A97" s="129" t="s">
        <v>533</v>
      </c>
      <c r="B97" s="131" t="s">
        <v>359</v>
      </c>
    </row>
    <row r="98" spans="1:2" x14ac:dyDescent="0.2">
      <c r="A98" s="129" t="s">
        <v>43</v>
      </c>
      <c r="B98" s="131" t="s">
        <v>139</v>
      </c>
    </row>
    <row r="99" spans="1:2" x14ac:dyDescent="0.2">
      <c r="A99" s="129" t="s">
        <v>407</v>
      </c>
      <c r="B99" s="131" t="s">
        <v>360</v>
      </c>
    </row>
    <row r="100" spans="1:2" x14ac:dyDescent="0.2">
      <c r="A100" s="129" t="s">
        <v>534</v>
      </c>
      <c r="B100" s="131" t="s">
        <v>140</v>
      </c>
    </row>
    <row r="101" spans="1:2" x14ac:dyDescent="0.2">
      <c r="A101" s="129" t="s">
        <v>535</v>
      </c>
      <c r="B101" s="131" t="s">
        <v>304</v>
      </c>
    </row>
    <row r="102" spans="1:2" x14ac:dyDescent="0.2">
      <c r="A102" s="129" t="s">
        <v>44</v>
      </c>
      <c r="B102" s="131" t="s">
        <v>141</v>
      </c>
    </row>
    <row r="103" spans="1:2" x14ac:dyDescent="0.2">
      <c r="A103" s="129" t="s">
        <v>536</v>
      </c>
      <c r="B103" s="131" t="s">
        <v>685</v>
      </c>
    </row>
    <row r="104" spans="1:2" x14ac:dyDescent="0.2">
      <c r="A104" s="129" t="s">
        <v>45</v>
      </c>
      <c r="B104" s="131" t="s">
        <v>142</v>
      </c>
    </row>
    <row r="105" spans="1:2" x14ac:dyDescent="0.2">
      <c r="A105" s="129" t="s">
        <v>537</v>
      </c>
      <c r="B105" s="131" t="s">
        <v>678</v>
      </c>
    </row>
    <row r="106" spans="1:2" x14ac:dyDescent="0.2">
      <c r="A106" s="129" t="s">
        <v>538</v>
      </c>
      <c r="B106" s="131" t="s">
        <v>116</v>
      </c>
    </row>
    <row r="107" spans="1:2" x14ac:dyDescent="0.2">
      <c r="A107" s="129" t="s">
        <v>539</v>
      </c>
      <c r="B107" s="131" t="s">
        <v>143</v>
      </c>
    </row>
    <row r="108" spans="1:2" x14ac:dyDescent="0.2">
      <c r="A108" s="129" t="s">
        <v>540</v>
      </c>
      <c r="B108" s="131" t="s">
        <v>408</v>
      </c>
    </row>
    <row r="109" spans="1:2" x14ac:dyDescent="0.2">
      <c r="A109" s="129" t="s">
        <v>409</v>
      </c>
      <c r="B109" s="131" t="s">
        <v>454</v>
      </c>
    </row>
    <row r="110" spans="1:2" x14ac:dyDescent="0.2">
      <c r="A110" s="129" t="s">
        <v>541</v>
      </c>
      <c r="B110" s="131" t="s">
        <v>678</v>
      </c>
    </row>
    <row r="111" spans="1:2" x14ac:dyDescent="0.2">
      <c r="A111" s="129" t="s">
        <v>362</v>
      </c>
      <c r="B111" s="131" t="s">
        <v>363</v>
      </c>
    </row>
    <row r="112" spans="1:2" x14ac:dyDescent="0.2">
      <c r="A112" s="129" t="s">
        <v>46</v>
      </c>
      <c r="B112" s="131" t="s">
        <v>144</v>
      </c>
    </row>
    <row r="113" spans="1:2" x14ac:dyDescent="0.2">
      <c r="A113" s="129" t="s">
        <v>47</v>
      </c>
      <c r="B113" s="131" t="s">
        <v>145</v>
      </c>
    </row>
    <row r="114" spans="1:2" x14ac:dyDescent="0.2">
      <c r="A114" s="129" t="s">
        <v>542</v>
      </c>
      <c r="B114" s="131" t="s">
        <v>410</v>
      </c>
    </row>
    <row r="115" spans="1:2" x14ac:dyDescent="0.2">
      <c r="A115" s="129" t="s">
        <v>48</v>
      </c>
      <c r="B115" s="131" t="s">
        <v>146</v>
      </c>
    </row>
    <row r="116" spans="1:2" x14ac:dyDescent="0.2">
      <c r="A116" s="129" t="s">
        <v>543</v>
      </c>
      <c r="B116" s="131" t="s">
        <v>341</v>
      </c>
    </row>
    <row r="117" spans="1:2" x14ac:dyDescent="0.2">
      <c r="A117" s="129" t="s">
        <v>544</v>
      </c>
      <c r="B117" s="131" t="s">
        <v>147</v>
      </c>
    </row>
    <row r="118" spans="1:2" x14ac:dyDescent="0.2">
      <c r="A118" s="129" t="s">
        <v>545</v>
      </c>
      <c r="B118" s="131" t="s">
        <v>148</v>
      </c>
    </row>
    <row r="119" spans="1:2" x14ac:dyDescent="0.2">
      <c r="A119" s="129" t="s">
        <v>546</v>
      </c>
      <c r="B119" s="131" t="s">
        <v>149</v>
      </c>
    </row>
    <row r="120" spans="1:2" x14ac:dyDescent="0.2">
      <c r="A120" s="129" t="s">
        <v>547</v>
      </c>
      <c r="B120" s="131" t="s">
        <v>150</v>
      </c>
    </row>
    <row r="121" spans="1:2" x14ac:dyDescent="0.2">
      <c r="A121" s="129" t="s">
        <v>548</v>
      </c>
      <c r="B121" s="131" t="s">
        <v>364</v>
      </c>
    </row>
    <row r="122" spans="1:2" x14ac:dyDescent="0.2">
      <c r="A122" s="129" t="s">
        <v>411</v>
      </c>
      <c r="B122" s="131" t="s">
        <v>152</v>
      </c>
    </row>
    <row r="123" spans="1:2" x14ac:dyDescent="0.2">
      <c r="A123" s="129" t="s">
        <v>549</v>
      </c>
      <c r="B123" s="131" t="s">
        <v>153</v>
      </c>
    </row>
    <row r="124" spans="1:2" x14ac:dyDescent="0.2">
      <c r="A124" s="129" t="s">
        <v>550</v>
      </c>
      <c r="B124" s="131" t="s">
        <v>305</v>
      </c>
    </row>
    <row r="125" spans="1:2" x14ac:dyDescent="0.2">
      <c r="A125" s="129" t="s">
        <v>551</v>
      </c>
      <c r="B125" s="131" t="s">
        <v>678</v>
      </c>
    </row>
    <row r="126" spans="1:2" x14ac:dyDescent="0.2">
      <c r="A126" s="129" t="s">
        <v>552</v>
      </c>
      <c r="B126" s="131" t="s">
        <v>156</v>
      </c>
    </row>
    <row r="127" spans="1:2" x14ac:dyDescent="0.2">
      <c r="A127" s="129" t="s">
        <v>553</v>
      </c>
      <c r="B127" s="131" t="s">
        <v>157</v>
      </c>
    </row>
    <row r="128" spans="1:2" x14ac:dyDescent="0.2">
      <c r="A128" s="129" t="s">
        <v>680</v>
      </c>
      <c r="B128" s="131" t="s">
        <v>686</v>
      </c>
    </row>
    <row r="129" spans="1:2" x14ac:dyDescent="0.2">
      <c r="A129" s="129" t="s">
        <v>554</v>
      </c>
      <c r="B129" s="131" t="s">
        <v>158</v>
      </c>
    </row>
    <row r="130" spans="1:2" x14ac:dyDescent="0.2">
      <c r="A130" s="129" t="s">
        <v>555</v>
      </c>
      <c r="B130" s="131" t="s">
        <v>678</v>
      </c>
    </row>
    <row r="131" spans="1:2" x14ac:dyDescent="0.2">
      <c r="A131" s="129" t="s">
        <v>556</v>
      </c>
      <c r="B131" s="131" t="s">
        <v>306</v>
      </c>
    </row>
    <row r="132" spans="1:2" x14ac:dyDescent="0.2">
      <c r="A132" s="129" t="s">
        <v>557</v>
      </c>
      <c r="B132" s="131" t="s">
        <v>160</v>
      </c>
    </row>
    <row r="133" spans="1:2" x14ac:dyDescent="0.2">
      <c r="A133" s="129" t="s">
        <v>558</v>
      </c>
      <c r="B133" s="131" t="s">
        <v>161</v>
      </c>
    </row>
    <row r="134" spans="1:2" x14ac:dyDescent="0.2">
      <c r="A134" s="129" t="s">
        <v>559</v>
      </c>
      <c r="B134" s="131" t="s">
        <v>672</v>
      </c>
    </row>
    <row r="135" spans="1:2" x14ac:dyDescent="0.2">
      <c r="A135" s="129" t="s">
        <v>412</v>
      </c>
      <c r="B135" s="131" t="s">
        <v>413</v>
      </c>
    </row>
    <row r="136" spans="1:2" x14ac:dyDescent="0.2">
      <c r="A136" s="129" t="s">
        <v>560</v>
      </c>
      <c r="B136" s="131" t="s">
        <v>162</v>
      </c>
    </row>
    <row r="137" spans="1:2" x14ac:dyDescent="0.2">
      <c r="A137" s="129" t="s">
        <v>414</v>
      </c>
      <c r="B137" s="131" t="s">
        <v>342</v>
      </c>
    </row>
    <row r="138" spans="1:2" x14ac:dyDescent="0.2">
      <c r="A138" s="129" t="s">
        <v>415</v>
      </c>
      <c r="B138" s="131" t="s">
        <v>474</v>
      </c>
    </row>
    <row r="139" spans="1:2" x14ac:dyDescent="0.2">
      <c r="A139" s="129" t="s">
        <v>561</v>
      </c>
      <c r="B139" s="131" t="s">
        <v>163</v>
      </c>
    </row>
    <row r="140" spans="1:2" x14ac:dyDescent="0.2">
      <c r="A140" s="129" t="s">
        <v>416</v>
      </c>
      <c r="B140" s="131" t="s">
        <v>417</v>
      </c>
    </row>
    <row r="141" spans="1:2" x14ac:dyDescent="0.2">
      <c r="A141" s="129" t="s">
        <v>307</v>
      </c>
      <c r="B141" s="131" t="s">
        <v>164</v>
      </c>
    </row>
    <row r="142" spans="1:2" x14ac:dyDescent="0.2">
      <c r="A142" s="129" t="s">
        <v>562</v>
      </c>
      <c r="B142" s="131" t="s">
        <v>165</v>
      </c>
    </row>
    <row r="143" spans="1:2" x14ac:dyDescent="0.2">
      <c r="A143" s="129" t="s">
        <v>563</v>
      </c>
      <c r="B143" s="131" t="s">
        <v>166</v>
      </c>
    </row>
    <row r="144" spans="1:2" x14ac:dyDescent="0.2">
      <c r="A144" s="129" t="s">
        <v>564</v>
      </c>
      <c r="B144" s="131" t="s">
        <v>678</v>
      </c>
    </row>
    <row r="145" spans="1:2" x14ac:dyDescent="0.2">
      <c r="A145" s="129" t="s">
        <v>565</v>
      </c>
      <c r="B145" s="131" t="s">
        <v>365</v>
      </c>
    </row>
    <row r="146" spans="1:2" x14ac:dyDescent="0.2">
      <c r="A146" s="129" t="s">
        <v>566</v>
      </c>
      <c r="B146" s="131" t="s">
        <v>167</v>
      </c>
    </row>
    <row r="147" spans="1:2" x14ac:dyDescent="0.2">
      <c r="A147" s="129" t="s">
        <v>49</v>
      </c>
      <c r="B147" s="131" t="s">
        <v>168</v>
      </c>
    </row>
    <row r="148" spans="1:2" x14ac:dyDescent="0.2">
      <c r="A148" s="129" t="s">
        <v>567</v>
      </c>
      <c r="B148" s="131" t="s">
        <v>169</v>
      </c>
    </row>
    <row r="149" spans="1:2" x14ac:dyDescent="0.2">
      <c r="A149" s="129" t="s">
        <v>50</v>
      </c>
      <c r="B149" s="131" t="s">
        <v>170</v>
      </c>
    </row>
    <row r="150" spans="1:2" x14ac:dyDescent="0.2">
      <c r="A150" s="129" t="s">
        <v>568</v>
      </c>
      <c r="B150" s="131" t="s">
        <v>673</v>
      </c>
    </row>
    <row r="151" spans="1:2" x14ac:dyDescent="0.2">
      <c r="A151" s="129" t="s">
        <v>569</v>
      </c>
      <c r="B151" s="131" t="s">
        <v>173</v>
      </c>
    </row>
    <row r="152" spans="1:2" x14ac:dyDescent="0.2">
      <c r="A152" s="129" t="s">
        <v>570</v>
      </c>
      <c r="B152" s="131" t="s">
        <v>366</v>
      </c>
    </row>
    <row r="153" spans="1:2" x14ac:dyDescent="0.2">
      <c r="A153" s="129" t="s">
        <v>418</v>
      </c>
      <c r="B153" s="131" t="s">
        <v>361</v>
      </c>
    </row>
    <row r="154" spans="1:2" x14ac:dyDescent="0.2">
      <c r="A154" s="129" t="s">
        <v>571</v>
      </c>
      <c r="B154" s="131" t="s">
        <v>419</v>
      </c>
    </row>
    <row r="155" spans="1:2" x14ac:dyDescent="0.2">
      <c r="A155" s="129" t="s">
        <v>51</v>
      </c>
      <c r="B155" s="131" t="s">
        <v>174</v>
      </c>
    </row>
    <row r="156" spans="1:2" x14ac:dyDescent="0.2">
      <c r="A156" s="129" t="s">
        <v>572</v>
      </c>
      <c r="B156" s="131" t="s">
        <v>175</v>
      </c>
    </row>
    <row r="157" spans="1:2" x14ac:dyDescent="0.2">
      <c r="A157" s="129" t="s">
        <v>52</v>
      </c>
      <c r="B157" s="131" t="s">
        <v>176</v>
      </c>
    </row>
    <row r="158" spans="1:2" x14ac:dyDescent="0.2">
      <c r="A158" s="129" t="s">
        <v>573</v>
      </c>
      <c r="B158" s="131" t="s">
        <v>177</v>
      </c>
    </row>
    <row r="159" spans="1:2" x14ac:dyDescent="0.2">
      <c r="A159" s="129" t="s">
        <v>574</v>
      </c>
      <c r="B159" s="131" t="s">
        <v>178</v>
      </c>
    </row>
    <row r="160" spans="1:2" x14ac:dyDescent="0.2">
      <c r="A160" s="129" t="s">
        <v>308</v>
      </c>
      <c r="B160" s="131" t="s">
        <v>309</v>
      </c>
    </row>
    <row r="161" spans="1:2" x14ac:dyDescent="0.2">
      <c r="A161" s="129" t="s">
        <v>420</v>
      </c>
      <c r="B161" s="131" t="s">
        <v>475</v>
      </c>
    </row>
    <row r="162" spans="1:2" x14ac:dyDescent="0.2">
      <c r="A162" s="129" t="s">
        <v>575</v>
      </c>
      <c r="B162" s="131" t="s">
        <v>179</v>
      </c>
    </row>
    <row r="163" spans="1:2" x14ac:dyDescent="0.2">
      <c r="A163" s="129" t="s">
        <v>53</v>
      </c>
      <c r="B163" s="131" t="s">
        <v>180</v>
      </c>
    </row>
    <row r="164" spans="1:2" x14ac:dyDescent="0.2">
      <c r="A164" s="129" t="s">
        <v>54</v>
      </c>
      <c r="B164" s="131" t="s">
        <v>181</v>
      </c>
    </row>
    <row r="165" spans="1:2" x14ac:dyDescent="0.2">
      <c r="A165" s="129" t="s">
        <v>476</v>
      </c>
      <c r="B165" s="131" t="s">
        <v>182</v>
      </c>
    </row>
    <row r="166" spans="1:2" x14ac:dyDescent="0.2">
      <c r="A166" s="129" t="s">
        <v>55</v>
      </c>
      <c r="B166" s="131" t="s">
        <v>183</v>
      </c>
    </row>
    <row r="167" spans="1:2" x14ac:dyDescent="0.2">
      <c r="A167" s="129" t="s">
        <v>577</v>
      </c>
      <c r="B167" s="131" t="s">
        <v>184</v>
      </c>
    </row>
    <row r="168" spans="1:2" x14ac:dyDescent="0.2">
      <c r="A168" s="129" t="s">
        <v>56</v>
      </c>
      <c r="B168" s="131" t="s">
        <v>185</v>
      </c>
    </row>
    <row r="169" spans="1:2" x14ac:dyDescent="0.2">
      <c r="A169" s="129" t="s">
        <v>485</v>
      </c>
      <c r="B169" s="131" t="s">
        <v>674</v>
      </c>
    </row>
    <row r="170" spans="1:2" x14ac:dyDescent="0.2">
      <c r="A170" s="129" t="s">
        <v>57</v>
      </c>
      <c r="B170" s="131" t="s">
        <v>187</v>
      </c>
    </row>
    <row r="171" spans="1:2" x14ac:dyDescent="0.2">
      <c r="A171" s="129" t="s">
        <v>421</v>
      </c>
      <c r="B171" s="131" t="s">
        <v>171</v>
      </c>
    </row>
    <row r="172" spans="1:2" x14ac:dyDescent="0.2">
      <c r="A172" s="129" t="s">
        <v>578</v>
      </c>
      <c r="B172" s="131" t="s">
        <v>189</v>
      </c>
    </row>
    <row r="173" spans="1:2" x14ac:dyDescent="0.2">
      <c r="A173" s="129" t="s">
        <v>310</v>
      </c>
      <c r="B173" s="131" t="s">
        <v>190</v>
      </c>
    </row>
    <row r="174" spans="1:2" x14ac:dyDescent="0.2">
      <c r="A174" s="129" t="s">
        <v>579</v>
      </c>
      <c r="B174" s="131" t="s">
        <v>191</v>
      </c>
    </row>
    <row r="175" spans="1:2" x14ac:dyDescent="0.2">
      <c r="A175" s="129" t="s">
        <v>580</v>
      </c>
      <c r="B175" s="131" t="s">
        <v>455</v>
      </c>
    </row>
    <row r="176" spans="1:2" x14ac:dyDescent="0.2">
      <c r="A176" s="129" t="s">
        <v>581</v>
      </c>
      <c r="B176" s="131" t="s">
        <v>367</v>
      </c>
    </row>
    <row r="177" spans="1:2" x14ac:dyDescent="0.2">
      <c r="A177" s="129" t="s">
        <v>582</v>
      </c>
      <c r="B177" s="131" t="s">
        <v>192</v>
      </c>
    </row>
    <row r="178" spans="1:2" x14ac:dyDescent="0.2">
      <c r="A178" s="129" t="s">
        <v>583</v>
      </c>
      <c r="B178" s="131" t="s">
        <v>422</v>
      </c>
    </row>
    <row r="179" spans="1:2" x14ac:dyDescent="0.2">
      <c r="A179" s="129" t="s">
        <v>584</v>
      </c>
      <c r="B179" s="131" t="s">
        <v>423</v>
      </c>
    </row>
    <row r="180" spans="1:2" x14ac:dyDescent="0.2">
      <c r="A180" s="129" t="s">
        <v>585</v>
      </c>
      <c r="B180" s="131" t="s">
        <v>193</v>
      </c>
    </row>
    <row r="181" spans="1:2" x14ac:dyDescent="0.2">
      <c r="A181" s="129" t="s">
        <v>586</v>
      </c>
      <c r="B181" s="131" t="s">
        <v>194</v>
      </c>
    </row>
    <row r="182" spans="1:2" x14ac:dyDescent="0.2">
      <c r="A182" s="129" t="s">
        <v>587</v>
      </c>
      <c r="B182" s="131" t="s">
        <v>195</v>
      </c>
    </row>
    <row r="183" spans="1:2" x14ac:dyDescent="0.2">
      <c r="A183" s="129" t="s">
        <v>311</v>
      </c>
      <c r="B183" s="131" t="s">
        <v>196</v>
      </c>
    </row>
    <row r="184" spans="1:2" x14ac:dyDescent="0.2">
      <c r="A184" s="129" t="s">
        <v>58</v>
      </c>
      <c r="B184" s="131" t="s">
        <v>197</v>
      </c>
    </row>
    <row r="185" spans="1:2" x14ac:dyDescent="0.2">
      <c r="A185" s="129" t="s">
        <v>588</v>
      </c>
      <c r="B185" s="131" t="s">
        <v>198</v>
      </c>
    </row>
    <row r="186" spans="1:2" x14ac:dyDescent="0.2">
      <c r="A186" s="129" t="s">
        <v>589</v>
      </c>
      <c r="B186" s="131" t="s">
        <v>199</v>
      </c>
    </row>
    <row r="187" spans="1:2" x14ac:dyDescent="0.2">
      <c r="A187" s="129" t="s">
        <v>424</v>
      </c>
      <c r="B187" s="131" t="s">
        <v>477</v>
      </c>
    </row>
    <row r="188" spans="1:2" x14ac:dyDescent="0.2">
      <c r="A188" s="129" t="s">
        <v>590</v>
      </c>
      <c r="B188" s="131" t="s">
        <v>200</v>
      </c>
    </row>
    <row r="189" spans="1:2" x14ac:dyDescent="0.2">
      <c r="A189" s="129" t="s">
        <v>591</v>
      </c>
      <c r="B189" s="131" t="s">
        <v>456</v>
      </c>
    </row>
    <row r="190" spans="1:2" x14ac:dyDescent="0.2">
      <c r="A190" s="129" t="s">
        <v>592</v>
      </c>
      <c r="B190" s="131" t="s">
        <v>368</v>
      </c>
    </row>
    <row r="191" spans="1:2" x14ac:dyDescent="0.2">
      <c r="A191" s="129" t="s">
        <v>593</v>
      </c>
      <c r="B191" s="131" t="s">
        <v>201</v>
      </c>
    </row>
    <row r="192" spans="1:2" x14ac:dyDescent="0.2">
      <c r="A192" s="129" t="s">
        <v>594</v>
      </c>
      <c r="B192" s="131" t="s">
        <v>343</v>
      </c>
    </row>
    <row r="193" spans="1:2" x14ac:dyDescent="0.2">
      <c r="A193" s="129" t="s">
        <v>425</v>
      </c>
      <c r="B193" s="131" t="s">
        <v>457</v>
      </c>
    </row>
    <row r="194" spans="1:2" x14ac:dyDescent="0.2">
      <c r="A194" s="129" t="s">
        <v>595</v>
      </c>
      <c r="B194" s="131" t="s">
        <v>202</v>
      </c>
    </row>
    <row r="195" spans="1:2" x14ac:dyDescent="0.2">
      <c r="A195" s="129" t="s">
        <v>596</v>
      </c>
      <c r="B195" s="131" t="s">
        <v>203</v>
      </c>
    </row>
    <row r="196" spans="1:2" x14ac:dyDescent="0.2">
      <c r="A196" s="129" t="s">
        <v>59</v>
      </c>
      <c r="B196" s="131" t="s">
        <v>204</v>
      </c>
    </row>
    <row r="197" spans="1:2" x14ac:dyDescent="0.2">
      <c r="A197" s="129" t="s">
        <v>597</v>
      </c>
      <c r="B197" s="131" t="s">
        <v>205</v>
      </c>
    </row>
    <row r="198" spans="1:2" x14ac:dyDescent="0.2">
      <c r="A198" s="129" t="s">
        <v>598</v>
      </c>
      <c r="B198" s="131" t="s">
        <v>678</v>
      </c>
    </row>
    <row r="199" spans="1:2" x14ac:dyDescent="0.2">
      <c r="A199" s="129" t="s">
        <v>599</v>
      </c>
      <c r="B199" s="131" t="s">
        <v>369</v>
      </c>
    </row>
    <row r="200" spans="1:2" x14ac:dyDescent="0.2">
      <c r="A200" s="129" t="s">
        <v>600</v>
      </c>
      <c r="B200" s="131" t="s">
        <v>206</v>
      </c>
    </row>
    <row r="201" spans="1:2" x14ac:dyDescent="0.2">
      <c r="A201" s="129" t="s">
        <v>60</v>
      </c>
      <c r="B201" s="131" t="s">
        <v>207</v>
      </c>
    </row>
    <row r="202" spans="1:2" x14ac:dyDescent="0.2">
      <c r="A202" s="129" t="s">
        <v>312</v>
      </c>
      <c r="B202" s="131" t="s">
        <v>313</v>
      </c>
    </row>
    <row r="203" spans="1:2" x14ac:dyDescent="0.2">
      <c r="A203" s="129" t="s">
        <v>601</v>
      </c>
      <c r="B203" s="131" t="s">
        <v>151</v>
      </c>
    </row>
    <row r="204" spans="1:2" x14ac:dyDescent="0.2">
      <c r="A204" s="129" t="s">
        <v>314</v>
      </c>
      <c r="B204" s="131" t="s">
        <v>344</v>
      </c>
    </row>
    <row r="205" spans="1:2" x14ac:dyDescent="0.2">
      <c r="A205" s="129" t="s">
        <v>602</v>
      </c>
      <c r="B205" s="131" t="s">
        <v>208</v>
      </c>
    </row>
    <row r="206" spans="1:2" x14ac:dyDescent="0.2">
      <c r="A206" s="129" t="s">
        <v>426</v>
      </c>
      <c r="B206" s="131" t="s">
        <v>427</v>
      </c>
    </row>
    <row r="207" spans="1:2" x14ac:dyDescent="0.2">
      <c r="A207" s="129" t="s">
        <v>603</v>
      </c>
      <c r="B207" s="131" t="s">
        <v>127</v>
      </c>
    </row>
    <row r="208" spans="1:2" x14ac:dyDescent="0.2">
      <c r="A208" s="129" t="s">
        <v>604</v>
      </c>
      <c r="B208" s="131" t="s">
        <v>428</v>
      </c>
    </row>
    <row r="209" spans="1:2" x14ac:dyDescent="0.2">
      <c r="A209" s="129" t="s">
        <v>61</v>
      </c>
      <c r="B209" s="131" t="s">
        <v>209</v>
      </c>
    </row>
    <row r="210" spans="1:2" x14ac:dyDescent="0.2">
      <c r="A210" s="129" t="s">
        <v>478</v>
      </c>
      <c r="B210" s="131" t="s">
        <v>479</v>
      </c>
    </row>
    <row r="211" spans="1:2" x14ac:dyDescent="0.2">
      <c r="A211" s="129" t="s">
        <v>62</v>
      </c>
      <c r="B211" s="131" t="s">
        <v>210</v>
      </c>
    </row>
    <row r="212" spans="1:2" x14ac:dyDescent="0.2">
      <c r="A212" s="129" t="s">
        <v>605</v>
      </c>
      <c r="B212" s="131" t="s">
        <v>211</v>
      </c>
    </row>
    <row r="213" spans="1:2" x14ac:dyDescent="0.2">
      <c r="A213" s="129" t="s">
        <v>606</v>
      </c>
      <c r="B213" s="131" t="s">
        <v>212</v>
      </c>
    </row>
    <row r="214" spans="1:2" x14ac:dyDescent="0.2">
      <c r="A214" s="129" t="s">
        <v>63</v>
      </c>
      <c r="B214" s="131" t="s">
        <v>345</v>
      </c>
    </row>
    <row r="215" spans="1:2" x14ac:dyDescent="0.2">
      <c r="A215" s="129" t="s">
        <v>315</v>
      </c>
      <c r="B215" s="131" t="s">
        <v>213</v>
      </c>
    </row>
    <row r="216" spans="1:2" x14ac:dyDescent="0.2">
      <c r="A216" s="129" t="s">
        <v>607</v>
      </c>
      <c r="B216" s="131" t="s">
        <v>214</v>
      </c>
    </row>
    <row r="217" spans="1:2" x14ac:dyDescent="0.2">
      <c r="A217" s="129" t="s">
        <v>64</v>
      </c>
      <c r="B217" s="131" t="s">
        <v>215</v>
      </c>
    </row>
    <row r="218" spans="1:2" x14ac:dyDescent="0.2">
      <c r="A218" s="129" t="s">
        <v>608</v>
      </c>
      <c r="B218" s="131" t="s">
        <v>216</v>
      </c>
    </row>
    <row r="219" spans="1:2" x14ac:dyDescent="0.2">
      <c r="A219" s="129" t="s">
        <v>609</v>
      </c>
      <c r="B219" s="131" t="s">
        <v>217</v>
      </c>
    </row>
    <row r="220" spans="1:2" x14ac:dyDescent="0.2">
      <c r="A220" s="129" t="s">
        <v>65</v>
      </c>
      <c r="B220" s="131" t="s">
        <v>218</v>
      </c>
    </row>
    <row r="221" spans="1:2" x14ac:dyDescent="0.2">
      <c r="A221" s="129" t="s">
        <v>610</v>
      </c>
      <c r="B221" s="131" t="s">
        <v>219</v>
      </c>
    </row>
    <row r="222" spans="1:2" x14ac:dyDescent="0.2">
      <c r="A222" s="129" t="s">
        <v>429</v>
      </c>
      <c r="B222" s="131" t="s">
        <v>220</v>
      </c>
    </row>
    <row r="223" spans="1:2" x14ac:dyDescent="0.2">
      <c r="A223" s="129" t="s">
        <v>611</v>
      </c>
      <c r="B223" s="131" t="s">
        <v>221</v>
      </c>
    </row>
    <row r="224" spans="1:2" x14ac:dyDescent="0.2">
      <c r="A224" s="129" t="s">
        <v>66</v>
      </c>
      <c r="B224" s="131" t="s">
        <v>458</v>
      </c>
    </row>
    <row r="225" spans="1:2" x14ac:dyDescent="0.2">
      <c r="A225" s="129" t="s">
        <v>612</v>
      </c>
      <c r="B225" s="131" t="s">
        <v>370</v>
      </c>
    </row>
    <row r="226" spans="1:2" x14ac:dyDescent="0.2">
      <c r="A226" s="129" t="s">
        <v>613</v>
      </c>
      <c r="B226" s="131" t="s">
        <v>222</v>
      </c>
    </row>
    <row r="227" spans="1:2" x14ac:dyDescent="0.2">
      <c r="A227" s="129" t="s">
        <v>614</v>
      </c>
      <c r="B227" s="131" t="s">
        <v>223</v>
      </c>
    </row>
    <row r="228" spans="1:2" x14ac:dyDescent="0.2">
      <c r="A228" s="129" t="s">
        <v>430</v>
      </c>
      <c r="B228" s="131" t="s">
        <v>371</v>
      </c>
    </row>
    <row r="229" spans="1:2" x14ac:dyDescent="0.2">
      <c r="A229" s="129" t="s">
        <v>615</v>
      </c>
      <c r="B229" s="131" t="s">
        <v>224</v>
      </c>
    </row>
    <row r="230" spans="1:2" x14ac:dyDescent="0.2">
      <c r="A230" s="129" t="s">
        <v>616</v>
      </c>
      <c r="B230" s="131" t="s">
        <v>225</v>
      </c>
    </row>
    <row r="231" spans="1:2" x14ac:dyDescent="0.2">
      <c r="A231" s="129" t="s">
        <v>617</v>
      </c>
      <c r="B231" s="131" t="s">
        <v>226</v>
      </c>
    </row>
    <row r="232" spans="1:2" x14ac:dyDescent="0.2">
      <c r="A232" s="129" t="s">
        <v>316</v>
      </c>
      <c r="B232" s="131" t="s">
        <v>227</v>
      </c>
    </row>
    <row r="233" spans="1:2" x14ac:dyDescent="0.2">
      <c r="A233" s="129" t="s">
        <v>67</v>
      </c>
      <c r="B233" s="131" t="s">
        <v>228</v>
      </c>
    </row>
    <row r="234" spans="1:2" x14ac:dyDescent="0.2">
      <c r="A234" s="129" t="s">
        <v>618</v>
      </c>
      <c r="B234" s="131" t="s">
        <v>229</v>
      </c>
    </row>
    <row r="235" spans="1:2" x14ac:dyDescent="0.2">
      <c r="A235" s="129" t="s">
        <v>619</v>
      </c>
      <c r="B235" s="131" t="s">
        <v>230</v>
      </c>
    </row>
    <row r="236" spans="1:2" x14ac:dyDescent="0.2">
      <c r="A236" s="129" t="s">
        <v>68</v>
      </c>
      <c r="B236" s="131" t="s">
        <v>675</v>
      </c>
    </row>
    <row r="237" spans="1:2" x14ac:dyDescent="0.2">
      <c r="A237" s="129" t="s">
        <v>620</v>
      </c>
      <c r="B237" s="131" t="s">
        <v>231</v>
      </c>
    </row>
    <row r="238" spans="1:2" x14ac:dyDescent="0.2">
      <c r="A238" s="129" t="s">
        <v>621</v>
      </c>
      <c r="B238" s="131" t="s">
        <v>232</v>
      </c>
    </row>
    <row r="239" spans="1:2" x14ac:dyDescent="0.2">
      <c r="A239" s="129" t="s">
        <v>622</v>
      </c>
      <c r="B239" s="131" t="s">
        <v>233</v>
      </c>
    </row>
    <row r="240" spans="1:2" x14ac:dyDescent="0.2">
      <c r="A240" s="129" t="s">
        <v>69</v>
      </c>
      <c r="B240" s="131" t="s">
        <v>234</v>
      </c>
    </row>
    <row r="241" spans="1:2" x14ac:dyDescent="0.2">
      <c r="A241" s="129" t="s">
        <v>480</v>
      </c>
      <c r="B241" s="131" t="s">
        <v>235</v>
      </c>
    </row>
    <row r="242" spans="1:2" x14ac:dyDescent="0.2">
      <c r="A242" s="129" t="s">
        <v>623</v>
      </c>
      <c r="B242" s="131" t="s">
        <v>678</v>
      </c>
    </row>
    <row r="243" spans="1:2" x14ac:dyDescent="0.2">
      <c r="A243" s="129" t="s">
        <v>624</v>
      </c>
      <c r="B243" s="131" t="s">
        <v>236</v>
      </c>
    </row>
    <row r="244" spans="1:2" x14ac:dyDescent="0.2">
      <c r="A244" s="129" t="s">
        <v>625</v>
      </c>
      <c r="B244" s="131" t="s">
        <v>237</v>
      </c>
    </row>
    <row r="245" spans="1:2" x14ac:dyDescent="0.2">
      <c r="A245" s="129" t="s">
        <v>626</v>
      </c>
      <c r="B245" s="131" t="s">
        <v>676</v>
      </c>
    </row>
    <row r="246" spans="1:2" x14ac:dyDescent="0.2">
      <c r="A246" s="129" t="s">
        <v>627</v>
      </c>
      <c r="B246" s="131" t="s">
        <v>687</v>
      </c>
    </row>
    <row r="247" spans="1:2" x14ac:dyDescent="0.2">
      <c r="A247" s="129" t="s">
        <v>431</v>
      </c>
      <c r="B247" s="131" t="s">
        <v>432</v>
      </c>
    </row>
    <row r="248" spans="1:2" x14ac:dyDescent="0.2">
      <c r="A248" s="129" t="s">
        <v>628</v>
      </c>
      <c r="B248" s="131" t="s">
        <v>238</v>
      </c>
    </row>
    <row r="249" spans="1:2" x14ac:dyDescent="0.2">
      <c r="A249" s="129" t="s">
        <v>372</v>
      </c>
      <c r="B249" s="131" t="s">
        <v>373</v>
      </c>
    </row>
    <row r="250" spans="1:2" x14ac:dyDescent="0.2">
      <c r="A250" s="129" t="s">
        <v>629</v>
      </c>
      <c r="B250" s="131" t="s">
        <v>239</v>
      </c>
    </row>
    <row r="251" spans="1:2" x14ac:dyDescent="0.2">
      <c r="A251" s="129" t="s">
        <v>630</v>
      </c>
      <c r="B251" s="131" t="s">
        <v>240</v>
      </c>
    </row>
    <row r="252" spans="1:2" x14ac:dyDescent="0.2">
      <c r="A252" s="129" t="s">
        <v>631</v>
      </c>
      <c r="B252" s="131" t="s">
        <v>242</v>
      </c>
    </row>
    <row r="253" spans="1:2" x14ac:dyDescent="0.2">
      <c r="A253" s="129" t="s">
        <v>632</v>
      </c>
      <c r="B253" s="131" t="s">
        <v>243</v>
      </c>
    </row>
    <row r="254" spans="1:2" x14ac:dyDescent="0.2">
      <c r="A254" s="129" t="s">
        <v>433</v>
      </c>
      <c r="B254" s="131" t="s">
        <v>678</v>
      </c>
    </row>
    <row r="255" spans="1:2" x14ac:dyDescent="0.2">
      <c r="A255" s="129" t="s">
        <v>633</v>
      </c>
      <c r="B255" s="131" t="s">
        <v>244</v>
      </c>
    </row>
    <row r="256" spans="1:2" x14ac:dyDescent="0.2">
      <c r="A256" s="129" t="s">
        <v>634</v>
      </c>
      <c r="B256" s="131" t="s">
        <v>245</v>
      </c>
    </row>
    <row r="257" spans="1:2" x14ac:dyDescent="0.2">
      <c r="A257" s="129" t="s">
        <v>434</v>
      </c>
      <c r="B257" s="131" t="s">
        <v>374</v>
      </c>
    </row>
    <row r="258" spans="1:2" x14ac:dyDescent="0.2">
      <c r="A258" s="129" t="s">
        <v>317</v>
      </c>
      <c r="B258" s="131" t="s">
        <v>246</v>
      </c>
    </row>
    <row r="259" spans="1:2" x14ac:dyDescent="0.2">
      <c r="A259" s="129" t="s">
        <v>318</v>
      </c>
      <c r="B259" s="131" t="s">
        <v>83</v>
      </c>
    </row>
    <row r="260" spans="1:2" x14ac:dyDescent="0.2">
      <c r="A260" s="129" t="s">
        <v>435</v>
      </c>
      <c r="B260" s="131" t="s">
        <v>436</v>
      </c>
    </row>
    <row r="261" spans="1:2" x14ac:dyDescent="0.2">
      <c r="A261" s="129" t="s">
        <v>635</v>
      </c>
      <c r="B261" s="131" t="s">
        <v>346</v>
      </c>
    </row>
    <row r="262" spans="1:2" x14ac:dyDescent="0.2">
      <c r="A262" s="129" t="s">
        <v>636</v>
      </c>
      <c r="B262" s="131" t="s">
        <v>678</v>
      </c>
    </row>
    <row r="263" spans="1:2" x14ac:dyDescent="0.2">
      <c r="A263" s="129" t="s">
        <v>637</v>
      </c>
      <c r="B263" s="131" t="s">
        <v>248</v>
      </c>
    </row>
    <row r="264" spans="1:2" x14ac:dyDescent="0.2">
      <c r="A264" s="129" t="s">
        <v>481</v>
      </c>
      <c r="B264" s="131" t="s">
        <v>249</v>
      </c>
    </row>
    <row r="265" spans="1:2" x14ac:dyDescent="0.2">
      <c r="A265" s="129" t="s">
        <v>638</v>
      </c>
      <c r="B265" s="131" t="s">
        <v>375</v>
      </c>
    </row>
    <row r="266" spans="1:2" x14ac:dyDescent="0.2">
      <c r="A266" s="129" t="s">
        <v>437</v>
      </c>
      <c r="B266" s="131" t="s">
        <v>264</v>
      </c>
    </row>
    <row r="267" spans="1:2" x14ac:dyDescent="0.2">
      <c r="A267" s="129" t="s">
        <v>639</v>
      </c>
      <c r="B267" s="131" t="s">
        <v>172</v>
      </c>
    </row>
    <row r="268" spans="1:2" x14ac:dyDescent="0.2">
      <c r="A268" s="129" t="s">
        <v>640</v>
      </c>
      <c r="B268" s="131" t="s">
        <v>252</v>
      </c>
    </row>
    <row r="269" spans="1:2" x14ac:dyDescent="0.2">
      <c r="A269" s="129" t="s">
        <v>641</v>
      </c>
      <c r="B269" s="131" t="s">
        <v>253</v>
      </c>
    </row>
    <row r="270" spans="1:2" x14ac:dyDescent="0.2">
      <c r="A270" s="129" t="s">
        <v>642</v>
      </c>
      <c r="B270" s="131" t="s">
        <v>376</v>
      </c>
    </row>
    <row r="271" spans="1:2" x14ac:dyDescent="0.2">
      <c r="A271" s="129" t="s">
        <v>643</v>
      </c>
      <c r="B271" s="131" t="s">
        <v>250</v>
      </c>
    </row>
    <row r="272" spans="1:2" x14ac:dyDescent="0.2">
      <c r="A272" s="129" t="s">
        <v>576</v>
      </c>
      <c r="B272" s="131" t="s">
        <v>254</v>
      </c>
    </row>
    <row r="273" spans="1:2" x14ac:dyDescent="0.2">
      <c r="A273" s="129" t="s">
        <v>70</v>
      </c>
      <c r="B273" s="131" t="s">
        <v>255</v>
      </c>
    </row>
    <row r="274" spans="1:2" x14ac:dyDescent="0.2">
      <c r="A274" s="129" t="s">
        <v>319</v>
      </c>
      <c r="B274" s="131" t="s">
        <v>85</v>
      </c>
    </row>
    <row r="275" spans="1:2" x14ac:dyDescent="0.2">
      <c r="A275" s="129" t="s">
        <v>644</v>
      </c>
      <c r="B275" s="131" t="s">
        <v>126</v>
      </c>
    </row>
    <row r="276" spans="1:2" x14ac:dyDescent="0.2">
      <c r="A276" s="129" t="s">
        <v>645</v>
      </c>
      <c r="B276" s="131" t="s">
        <v>186</v>
      </c>
    </row>
    <row r="277" spans="1:2" x14ac:dyDescent="0.2">
      <c r="A277" s="129" t="s">
        <v>646</v>
      </c>
      <c r="B277" s="131" t="s">
        <v>678</v>
      </c>
    </row>
    <row r="278" spans="1:2" x14ac:dyDescent="0.2">
      <c r="A278" s="129" t="s">
        <v>647</v>
      </c>
      <c r="B278" s="131" t="s">
        <v>188</v>
      </c>
    </row>
    <row r="279" spans="1:2" x14ac:dyDescent="0.2">
      <c r="A279" s="129" t="s">
        <v>648</v>
      </c>
      <c r="B279" s="131" t="s">
        <v>256</v>
      </c>
    </row>
    <row r="280" spans="1:2" x14ac:dyDescent="0.2">
      <c r="A280" s="129" t="s">
        <v>320</v>
      </c>
      <c r="B280" s="131" t="s">
        <v>154</v>
      </c>
    </row>
    <row r="281" spans="1:2" x14ac:dyDescent="0.2">
      <c r="A281" s="129" t="s">
        <v>321</v>
      </c>
      <c r="B281" s="131" t="s">
        <v>322</v>
      </c>
    </row>
    <row r="282" spans="1:2" x14ac:dyDescent="0.2">
      <c r="A282" s="129" t="s">
        <v>649</v>
      </c>
      <c r="B282" s="131" t="s">
        <v>257</v>
      </c>
    </row>
    <row r="283" spans="1:2" x14ac:dyDescent="0.2">
      <c r="A283" s="129" t="s">
        <v>650</v>
      </c>
      <c r="B283" s="131" t="s">
        <v>258</v>
      </c>
    </row>
    <row r="284" spans="1:2" x14ac:dyDescent="0.2">
      <c r="A284" s="129" t="s">
        <v>438</v>
      </c>
      <c r="B284" s="131" t="s">
        <v>439</v>
      </c>
    </row>
    <row r="285" spans="1:2" x14ac:dyDescent="0.2">
      <c r="A285" s="129" t="s">
        <v>651</v>
      </c>
      <c r="B285" s="131" t="s">
        <v>259</v>
      </c>
    </row>
    <row r="286" spans="1:2" x14ac:dyDescent="0.2">
      <c r="A286" s="129" t="s">
        <v>652</v>
      </c>
      <c r="B286" s="131" t="s">
        <v>260</v>
      </c>
    </row>
    <row r="287" spans="1:2" x14ac:dyDescent="0.2">
      <c r="A287" s="129" t="s">
        <v>654</v>
      </c>
      <c r="B287" s="131" t="s">
        <v>155</v>
      </c>
    </row>
    <row r="288" spans="1:2" x14ac:dyDescent="0.2">
      <c r="A288" s="129" t="s">
        <v>655</v>
      </c>
      <c r="B288" s="131" t="s">
        <v>272</v>
      </c>
    </row>
    <row r="289" spans="1:2" x14ac:dyDescent="0.2">
      <c r="A289" s="129" t="s">
        <v>656</v>
      </c>
      <c r="B289" s="131" t="s">
        <v>251</v>
      </c>
    </row>
    <row r="290" spans="1:2" x14ac:dyDescent="0.2">
      <c r="A290" s="129" t="s">
        <v>657</v>
      </c>
      <c r="B290" s="131" t="s">
        <v>323</v>
      </c>
    </row>
    <row r="291" spans="1:2" x14ac:dyDescent="0.2">
      <c r="A291" s="129" t="s">
        <v>658</v>
      </c>
      <c r="B291" s="131" t="s">
        <v>261</v>
      </c>
    </row>
    <row r="292" spans="1:2" x14ac:dyDescent="0.2">
      <c r="A292" s="129" t="s">
        <v>324</v>
      </c>
      <c r="B292" s="131" t="s">
        <v>262</v>
      </c>
    </row>
    <row r="293" spans="1:2" x14ac:dyDescent="0.2">
      <c r="A293" s="129" t="s">
        <v>325</v>
      </c>
      <c r="B293" s="131" t="s">
        <v>263</v>
      </c>
    </row>
    <row r="294" spans="1:2" x14ac:dyDescent="0.2">
      <c r="A294" s="129" t="s">
        <v>440</v>
      </c>
      <c r="B294" s="131" t="s">
        <v>377</v>
      </c>
    </row>
    <row r="295" spans="1:2" x14ac:dyDescent="0.2">
      <c r="A295" s="129" t="s">
        <v>441</v>
      </c>
      <c r="B295" s="131" t="s">
        <v>442</v>
      </c>
    </row>
    <row r="296" spans="1:2" x14ac:dyDescent="0.2">
      <c r="A296" s="129" t="s">
        <v>443</v>
      </c>
      <c r="B296" s="131" t="s">
        <v>378</v>
      </c>
    </row>
    <row r="297" spans="1:2" x14ac:dyDescent="0.2">
      <c r="A297" s="129" t="s">
        <v>659</v>
      </c>
      <c r="B297" s="131" t="s">
        <v>265</v>
      </c>
    </row>
    <row r="298" spans="1:2" x14ac:dyDescent="0.2">
      <c r="A298" s="129" t="s">
        <v>71</v>
      </c>
      <c r="B298" s="131" t="s">
        <v>266</v>
      </c>
    </row>
    <row r="299" spans="1:2" x14ac:dyDescent="0.2">
      <c r="A299" s="129" t="s">
        <v>660</v>
      </c>
      <c r="B299" s="131" t="s">
        <v>267</v>
      </c>
    </row>
    <row r="300" spans="1:2" x14ac:dyDescent="0.2">
      <c r="A300" s="129" t="s">
        <v>661</v>
      </c>
      <c r="B300" s="131" t="s">
        <v>268</v>
      </c>
    </row>
    <row r="301" spans="1:2" x14ac:dyDescent="0.2">
      <c r="A301" s="129" t="s">
        <v>662</v>
      </c>
      <c r="B301" s="131" t="s">
        <v>269</v>
      </c>
    </row>
    <row r="302" spans="1:2" x14ac:dyDescent="0.2">
      <c r="A302" s="129" t="s">
        <v>72</v>
      </c>
      <c r="B302" s="131" t="s">
        <v>270</v>
      </c>
    </row>
    <row r="303" spans="1:2" x14ac:dyDescent="0.2">
      <c r="A303" s="129" t="s">
        <v>663</v>
      </c>
      <c r="B303" s="131" t="s">
        <v>271</v>
      </c>
    </row>
    <row r="304" spans="1:2" x14ac:dyDescent="0.2">
      <c r="A304" s="129" t="s">
        <v>347</v>
      </c>
      <c r="B304" s="131" t="s">
        <v>348</v>
      </c>
    </row>
    <row r="305" spans="1:2" x14ac:dyDescent="0.2">
      <c r="A305" s="129" t="s">
        <v>664</v>
      </c>
      <c r="B305" s="131" t="s">
        <v>482</v>
      </c>
    </row>
    <row r="306" spans="1:2" x14ac:dyDescent="0.2">
      <c r="A306" s="129" t="s">
        <v>665</v>
      </c>
      <c r="B306" s="131" t="s">
        <v>273</v>
      </c>
    </row>
    <row r="307" spans="1:2" x14ac:dyDescent="0.2">
      <c r="A307" s="129" t="s">
        <v>666</v>
      </c>
      <c r="B307" s="131" t="s">
        <v>274</v>
      </c>
    </row>
    <row r="308" spans="1:2" x14ac:dyDescent="0.2">
      <c r="A308" s="129" t="s">
        <v>667</v>
      </c>
      <c r="B308" s="131" t="s">
        <v>275</v>
      </c>
    </row>
    <row r="309" spans="1:2" x14ac:dyDescent="0.2">
      <c r="A309" s="129" t="s">
        <v>73</v>
      </c>
      <c r="B309" s="131" t="s">
        <v>276</v>
      </c>
    </row>
    <row r="310" spans="1:2" x14ac:dyDescent="0.2">
      <c r="A310" s="129" t="s">
        <v>74</v>
      </c>
      <c r="B310" s="131" t="s">
        <v>277</v>
      </c>
    </row>
    <row r="311" spans="1:2" x14ac:dyDescent="0.2">
      <c r="A311" s="129" t="s">
        <v>668</v>
      </c>
      <c r="B311" s="131" t="s">
        <v>278</v>
      </c>
    </row>
    <row r="312" spans="1:2" x14ac:dyDescent="0.2">
      <c r="A312" s="129" t="s">
        <v>326</v>
      </c>
      <c r="B312" s="132" t="s">
        <v>677</v>
      </c>
    </row>
    <row r="313" spans="1:2" x14ac:dyDescent="0.2">
      <c r="A313" s="129" t="s">
        <v>669</v>
      </c>
      <c r="B313" s="132" t="s">
        <v>279</v>
      </c>
    </row>
    <row r="314" spans="1:2" x14ac:dyDescent="0.2">
      <c r="A314" s="129" t="s">
        <v>444</v>
      </c>
      <c r="B314" s="132" t="s">
        <v>280</v>
      </c>
    </row>
    <row r="315" spans="1:2" x14ac:dyDescent="0.2">
      <c r="A315" s="129"/>
    </row>
    <row r="316" spans="1:2" x14ac:dyDescent="0.2">
      <c r="A316" s="129"/>
    </row>
    <row r="317" spans="1:2" x14ac:dyDescent="0.2">
      <c r="A317" s="129"/>
    </row>
    <row r="318" spans="1:2" x14ac:dyDescent="0.2">
      <c r="A318" s="129"/>
    </row>
  </sheetData>
  <sheetProtection algorithmName="SHA-512" hashValue="wDQkM1280Lw936LYl6qoSWZMLl9SmwtKBbKkZE0NOuu4dO7HnzWWKVKQQNuCOfrkYLT4fv3Eq/afnc7D6ig7IQ==" saltValue="pgOefEeQvwd9+ld67FZwNw==" spinCount="100000" sheet="1" objects="1" scenarios="1"/>
  <sortState xmlns:xlrd2="http://schemas.microsoft.com/office/spreadsheetml/2017/richdata2" ref="A3:B341">
    <sortCondition ref="A334"/>
  </sortState>
  <conditionalFormatting sqref="B6">
    <cfRule type="expression" dxfId="15" priority="15">
      <formula>AND($A6&lt;&gt;"",$B6="")</formula>
    </cfRule>
  </conditionalFormatting>
  <conditionalFormatting sqref="B7">
    <cfRule type="expression" dxfId="14" priority="14">
      <formula>AND($A7&lt;&gt;"",$B7="")</formula>
    </cfRule>
  </conditionalFormatting>
  <conditionalFormatting sqref="B8">
    <cfRule type="expression" dxfId="13" priority="13">
      <formula>AND($A8&lt;&gt;"",$B8="")</formula>
    </cfRule>
  </conditionalFormatting>
  <conditionalFormatting sqref="B9">
    <cfRule type="expression" dxfId="12" priority="12">
      <formula>AND($A9&lt;&gt;"",$B9="")</formula>
    </cfRule>
  </conditionalFormatting>
  <conditionalFormatting sqref="B10">
    <cfRule type="expression" dxfId="11" priority="11">
      <formula>AND($A10&lt;&gt;"",$B10="")</formula>
    </cfRule>
  </conditionalFormatting>
  <conditionalFormatting sqref="B12">
    <cfRule type="expression" dxfId="10" priority="10">
      <formula>AND($A12&lt;&gt;"",$B12="")</formula>
    </cfRule>
  </conditionalFormatting>
  <conditionalFormatting sqref="B13">
    <cfRule type="expression" dxfId="9" priority="9">
      <formula>AND($A13&lt;&gt;"",$B13="")</formula>
    </cfRule>
  </conditionalFormatting>
  <conditionalFormatting sqref="B14">
    <cfRule type="expression" dxfId="8" priority="8">
      <formula>AND($A14&lt;&gt;"",$B14="")</formula>
    </cfRule>
  </conditionalFormatting>
  <conditionalFormatting sqref="B15">
    <cfRule type="expression" dxfId="7" priority="7">
      <formula>AND($A15&lt;&gt;"",$B15="")</formula>
    </cfRule>
  </conditionalFormatting>
  <conditionalFormatting sqref="B16">
    <cfRule type="expression" dxfId="6" priority="6">
      <formula>AND($A16&lt;&gt;"",$B16="")</formula>
    </cfRule>
  </conditionalFormatting>
  <conditionalFormatting sqref="B17">
    <cfRule type="expression" dxfId="5" priority="5">
      <formula>AND($A17&lt;&gt;"",$B17="")</formula>
    </cfRule>
  </conditionalFormatting>
  <conditionalFormatting sqref="B18">
    <cfRule type="expression" dxfId="4" priority="4">
      <formula>AND($A18&lt;&gt;"",$B18="")</formula>
    </cfRule>
  </conditionalFormatting>
  <conditionalFormatting sqref="B19">
    <cfRule type="expression" dxfId="3" priority="3">
      <formula>AND($A19&lt;&gt;"",$B19="")</formula>
    </cfRule>
  </conditionalFormatting>
  <conditionalFormatting sqref="B21">
    <cfRule type="expression" dxfId="2" priority="2">
      <formula>AND($A21&lt;&gt;"",$B21="")</formula>
    </cfRule>
  </conditionalFormatting>
  <conditionalFormatting sqref="B22">
    <cfRule type="expression" dxfId="1" priority="1">
      <formula>AND($A22&lt;&gt;"",$B22="")</formula>
    </cfRule>
  </conditionalFormatting>
  <conditionalFormatting sqref="B3:B311">
    <cfRule type="containsBlanks" dxfId="0" priority="16">
      <formula>LEN(TRIM(B3))=0</formula>
    </cfRule>
  </conditionalFormatting>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14</vt:i4>
      </vt:variant>
    </vt:vector>
  </HeadingPairs>
  <TitlesOfParts>
    <vt:vector size="20" baseType="lpstr">
      <vt:lpstr>Instructions</vt:lpstr>
      <vt:lpstr>Travel Sheet</vt:lpstr>
      <vt:lpstr>Summary for Importing</vt:lpstr>
      <vt:lpstr>FCS Detail (Club Sports Only)</vt:lpstr>
      <vt:lpstr>Funding Categories</vt:lpstr>
      <vt:lpstr>Database</vt:lpstr>
      <vt:lpstr>Females</vt:lpstr>
      <vt:lpstr>Group</vt:lpstr>
      <vt:lpstr>In_State?</vt:lpstr>
      <vt:lpstr>Individual</vt:lpstr>
      <vt:lpstr>InState?</vt:lpstr>
      <vt:lpstr>Lodging?</vt:lpstr>
      <vt:lpstr>Males</vt:lpstr>
      <vt:lpstr>Miles</vt:lpstr>
      <vt:lpstr>'Travel Sheet'!Print_Area</vt:lpstr>
      <vt:lpstr>Rental_miles</vt:lpstr>
      <vt:lpstr>Rental?</vt:lpstr>
      <vt:lpstr>RentalMiles</vt:lpstr>
      <vt:lpstr>Transport</vt:lpstr>
      <vt:lpstr>Transportation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cp:lastPrinted>2018-07-11T15:03:26Z</cp:lastPrinted>
  <dcterms:created xsi:type="dcterms:W3CDTF">2017-07-13T15:13:08Z</dcterms:created>
  <dcterms:modified xsi:type="dcterms:W3CDTF">2022-10-07T19:27:38Z</dcterms:modified>
</cp:coreProperties>
</file>