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codeName="ThisWorkbook"/>
  <mc:AlternateContent xmlns:mc="http://schemas.openxmlformats.org/markup-compatibility/2006">
    <mc:Choice Requires="x15">
      <x15ac:absPath xmlns:x15ac="http://schemas.microsoft.com/office/spreadsheetml/2010/11/ac" url="/Users/alimirza/Box/SAFAC/Request Form Templates/2020-2021/"/>
    </mc:Choice>
  </mc:AlternateContent>
  <xr:revisionPtr revIDLastSave="0" documentId="13_ncr:1_{A5BA90E1-EDE4-D143-B9C6-BB3E6FD0418C}" xr6:coauthVersionLast="45" xr6:coauthVersionMax="45" xr10:uidLastSave="{00000000-0000-0000-0000-000000000000}"/>
  <workbookProtection workbookAlgorithmName="SHA-512" workbookHashValue="HWPm6JuJBksj1VYdTGGyCrrdAjmFtXNvNPB3s9VTmj1M6cYhBY/+jU0IsJbwN3vnzQywBYsgRyKSSrQ5URXwUQ==" workbookSaltValue="cKBGWIXFf3NlD5duZbwunQ==" workbookSpinCount="100000" lockStructure="1"/>
  <bookViews>
    <workbookView xWindow="16480" yWindow="740" windowWidth="34720" windowHeight="24900" tabRatio="500" activeTab="1" xr2:uid="{00000000-000D-0000-FFFF-FFFF00000000}"/>
  </bookViews>
  <sheets>
    <sheet name="Instructions" sheetId="5" r:id="rId1"/>
    <sheet name="Travel Sheet" sheetId="1" r:id="rId2"/>
    <sheet name="FCS Detail (Club Sports Only)" sheetId="6" r:id="rId3"/>
    <sheet name="Funding Categories" sheetId="3" state="hidden" r:id="rId4"/>
    <sheet name="Summary for Importing" sheetId="8" state="hidden" r:id="rId5"/>
    <sheet name="Database" sheetId="7" state="hidden" r:id="rId6"/>
  </sheets>
  <definedNames>
    <definedName name="Females">'Travel Sheet'!$E$20</definedName>
    <definedName name="Group">'Travel Sheet'!$C$23</definedName>
    <definedName name="In_State?">'Travel Sheet'!$C$16</definedName>
    <definedName name="Individual">'Travel Sheet'!$C$22</definedName>
    <definedName name="InState?">'Travel Sheet'!$C$16</definedName>
    <definedName name="Lodging?">'Travel Sheet'!$C$18</definedName>
    <definedName name="Males">'Travel Sheet'!$C$20</definedName>
    <definedName name="Miles">'Travel Sheet'!$C$17</definedName>
    <definedName name="_xlnm.Print_Area" localSheetId="1">'Travel Sheet'!$A$1:$AJ$41</definedName>
    <definedName name="Rental_miles">'Travel Sheet'!$E$23</definedName>
    <definedName name="Rental?">'Travel Sheet'!$E$22</definedName>
    <definedName name="RentalMiles">'Travel Sheet'!$E$23</definedName>
    <definedName name="Transport">'Travel Sheet'!$E$21</definedName>
    <definedName name="Transportation">'Travel Sheet'!$E$21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35" i="1" l="1"/>
  <c r="B30" i="1" l="1"/>
  <c r="C30" i="1"/>
  <c r="E30" i="1" s="1"/>
  <c r="D23" i="1" l="1"/>
  <c r="D22" i="1"/>
  <c r="C28" i="1" l="1"/>
  <c r="C5" i="1" l="1"/>
  <c r="C29" i="1" l="1"/>
  <c r="D28" i="1"/>
  <c r="E28" i="1" s="1"/>
  <c r="B8" i="6" l="1"/>
  <c r="C27" i="1"/>
  <c r="B28" i="1"/>
  <c r="A8" i="6" s="1"/>
  <c r="B27" i="1"/>
  <c r="A10" i="6"/>
  <c r="B29" i="1"/>
  <c r="A9" i="6" s="1"/>
  <c r="D6" i="8"/>
  <c r="D18" i="1"/>
  <c r="A6" i="8"/>
  <c r="A5" i="8"/>
  <c r="A4" i="8"/>
  <c r="A3" i="8"/>
  <c r="A2" i="8"/>
  <c r="C6" i="8"/>
  <c r="C5" i="8"/>
  <c r="C4" i="8"/>
  <c r="C3" i="8"/>
  <c r="C2" i="8"/>
  <c r="A1" i="6"/>
  <c r="D30" i="1"/>
  <c r="B10" i="6" s="1"/>
  <c r="B22" i="1"/>
  <c r="B23" i="1"/>
  <c r="D7" i="3" l="1"/>
  <c r="H6" i="8" s="1"/>
  <c r="G6" i="8" s="1"/>
  <c r="D3" i="3"/>
  <c r="H2" i="8" s="1"/>
  <c r="G2" i="8" s="1"/>
  <c r="D27" i="1"/>
  <c r="E27" i="1" s="1"/>
  <c r="D29" i="1"/>
  <c r="A7" i="6"/>
  <c r="D5" i="3"/>
  <c r="H4" i="8" s="1"/>
  <c r="C32" i="1"/>
  <c r="D3" i="8" l="1"/>
  <c r="D4" i="3"/>
  <c r="H3" i="8" s="1"/>
  <c r="G3" i="8" s="1"/>
  <c r="E29" i="1"/>
  <c r="D5" i="8" s="1"/>
  <c r="D2" i="8"/>
  <c r="B7" i="6"/>
  <c r="D32" i="1"/>
  <c r="B9" i="6"/>
  <c r="D6" i="3"/>
  <c r="H5" i="8" s="1"/>
  <c r="G5" i="8" s="1"/>
  <c r="G4" i="8"/>
  <c r="D4" i="8"/>
</calcChain>
</file>

<file path=xl/sharedStrings.xml><?xml version="1.0" encoding="utf-8"?>
<sst xmlns="http://schemas.openxmlformats.org/spreadsheetml/2006/main" count="781" uniqueCount="689">
  <si>
    <t>Organization Name</t>
  </si>
  <si>
    <t>Phone Number</t>
  </si>
  <si>
    <t>Email Address</t>
  </si>
  <si>
    <t>Date</t>
  </si>
  <si>
    <t>Item Detail</t>
  </si>
  <si>
    <t>Category</t>
  </si>
  <si>
    <t>Organization President</t>
  </si>
  <si>
    <t>Organization Treasurer</t>
  </si>
  <si>
    <t>Organization Advisor</t>
  </si>
  <si>
    <t>Funding Categories</t>
  </si>
  <si>
    <t>Unit</t>
  </si>
  <si>
    <t>Cap</t>
  </si>
  <si>
    <t>Approved</t>
  </si>
  <si>
    <t>Cap Type</t>
  </si>
  <si>
    <t xml:space="preserve">Committee Comments: </t>
  </si>
  <si>
    <t>Workday Program ID Number</t>
  </si>
  <si>
    <t>FCS Committee Member</t>
  </si>
  <si>
    <t>FCS Advisor</t>
  </si>
  <si>
    <t>Request for FCS Consideration</t>
  </si>
  <si>
    <t>FCS Approved Request</t>
  </si>
  <si>
    <t>Airfare</t>
  </si>
  <si>
    <t>Hotels</t>
  </si>
  <si>
    <t>Mileage</t>
  </si>
  <si>
    <t>Registration Fees</t>
  </si>
  <si>
    <t>Rental Cars</t>
  </si>
  <si>
    <t>A Week For Life</t>
  </si>
  <si>
    <t>Ad Group</t>
  </si>
  <si>
    <t>African Students Union</t>
  </si>
  <si>
    <t>Alpha Epsilon Delta</t>
  </si>
  <si>
    <t>Alpha Eta Mu Beta</t>
  </si>
  <si>
    <t>Alpha Kappa Psi</t>
  </si>
  <si>
    <t>Alpha Mu Music Therapy Club</t>
  </si>
  <si>
    <t>Alpha Phi Omega</t>
  </si>
  <si>
    <t>Alternative Breaks</t>
  </si>
  <si>
    <t>American Assembly for Men in Nursing</t>
  </si>
  <si>
    <t>American Society of Pre-Dental Students</t>
  </si>
  <si>
    <t>Anime Club</t>
  </si>
  <si>
    <t>Anthropology Club</t>
  </si>
  <si>
    <t>Art for Kids</t>
  </si>
  <si>
    <t>Art of Healing</t>
  </si>
  <si>
    <t>Asian American Students Association</t>
  </si>
  <si>
    <t>Association of Commuter Students (ACS)</t>
  </si>
  <si>
    <t>Association of Computing Machinery</t>
  </si>
  <si>
    <t>Astronomy Club</t>
  </si>
  <si>
    <t>Badminton Club</t>
  </si>
  <si>
    <t>Bahamian Students Association</t>
  </si>
  <si>
    <t>Best Buddies</t>
  </si>
  <si>
    <t>Beta Beta Beta Biological Honor Society</t>
  </si>
  <si>
    <t>Bicycle Club</t>
  </si>
  <si>
    <t>Big Brothers Big Sisters</t>
  </si>
  <si>
    <t>Biomedical Engineering Society</t>
  </si>
  <si>
    <t>Black Girls Lift</t>
  </si>
  <si>
    <t>Brazilian Jiu-Jitsu Club</t>
  </si>
  <si>
    <t>Brazilian Students Association</t>
  </si>
  <si>
    <t>Camp Kesem</t>
  </si>
  <si>
    <t>CaneBuddy</t>
  </si>
  <si>
    <t>Canes Crossfit Club</t>
  </si>
  <si>
    <t>Canestage Theatre Company</t>
  </si>
  <si>
    <t>Caribbean Students Association</t>
  </si>
  <si>
    <t>Category 5</t>
  </si>
  <si>
    <t>Catholic Student Association</t>
  </si>
  <si>
    <t>CHABAD</t>
  </si>
  <si>
    <t>Colombian Students Association</t>
  </si>
  <si>
    <t>Committee on Student Organizations (COSO)</t>
  </si>
  <si>
    <t>CommUnity Garden</t>
  </si>
  <si>
    <t>Debate Team</t>
  </si>
  <si>
    <t>Delta Kappa Alpha</t>
  </si>
  <si>
    <t>Delta Sigma Pi</t>
  </si>
  <si>
    <t>Distraction</t>
  </si>
  <si>
    <t>Economics Club</t>
  </si>
  <si>
    <t>Emet Israel</t>
  </si>
  <si>
    <t>Engineers Without Borders</t>
  </si>
  <si>
    <t>EQ Collective</t>
  </si>
  <si>
    <t>Equestrian Club</t>
  </si>
  <si>
    <t>Eta Sigma Phi</t>
  </si>
  <si>
    <t>Ethics Society</t>
  </si>
  <si>
    <t>Fellowship of Christian Athletes</t>
  </si>
  <si>
    <t>Filipino Student Association</t>
  </si>
  <si>
    <t>First Generation U</t>
  </si>
  <si>
    <t>Florida Water and Environment Association</t>
  </si>
  <si>
    <t>FunDay</t>
  </si>
  <si>
    <t>Future Educators Association</t>
  </si>
  <si>
    <t>Girl Up</t>
  </si>
  <si>
    <t>Global Brigades</t>
  </si>
  <si>
    <t>Global Sigma</t>
  </si>
  <si>
    <t>Golden Key International Honour Society</t>
  </si>
  <si>
    <t>Golf Club</t>
  </si>
  <si>
    <t>Hammond Butler Inspirational Choir</t>
  </si>
  <si>
    <t>Health Studies Student Association</t>
  </si>
  <si>
    <t>Hindu Students Council</t>
  </si>
  <si>
    <t>Hispanic Heritage Month Committee</t>
  </si>
  <si>
    <t>Hockey Club</t>
  </si>
  <si>
    <t>Hong Kong Student Association</t>
  </si>
  <si>
    <t>Hurricane Bhangra</t>
  </si>
  <si>
    <t>Hyperion Council</t>
  </si>
  <si>
    <t>IBIS Yearbook</t>
  </si>
  <si>
    <t>Iota Tau Alpha Athletic Training Education Honor Society</t>
  </si>
  <si>
    <t>KAOS</t>
  </si>
  <si>
    <t>Karate Club</t>
  </si>
  <si>
    <t>Kids &amp; Culture</t>
  </si>
  <si>
    <t>Kiteboarding Club</t>
  </si>
  <si>
    <t>Korean Students Association</t>
  </si>
  <si>
    <t>Latino Greek Council</t>
  </si>
  <si>
    <t>Love Your Melon</t>
  </si>
  <si>
    <t>Marine Mammal Rescue Team</t>
  </si>
  <si>
    <t>Men's Basketball Club</t>
  </si>
  <si>
    <t>Men's Lacrosse Team</t>
  </si>
  <si>
    <t>Miami Aviators Club</t>
  </si>
  <si>
    <t>Miami International Outreach</t>
  </si>
  <si>
    <t>Miami International Relations Association</t>
  </si>
  <si>
    <t>Miami Mindfulness</t>
  </si>
  <si>
    <t>Miami Motion</t>
  </si>
  <si>
    <t>Microbiology &amp; Immunology Club</t>
  </si>
  <si>
    <t>Minority Association of Pre-Health Students</t>
  </si>
  <si>
    <t>Minority Women in Medicine</t>
  </si>
  <si>
    <t>Model United Nations</t>
  </si>
  <si>
    <t>Muggle Quidditch</t>
  </si>
  <si>
    <t>National Broadcasting Society</t>
  </si>
  <si>
    <t>National Gandhi Day of Service</t>
  </si>
  <si>
    <t>National Organization for Women (NOW)</t>
  </si>
  <si>
    <t>National Society of Collegiate Scholars</t>
  </si>
  <si>
    <t>Nursing Student Association</t>
  </si>
  <si>
    <t>Panhellenic Association</t>
  </si>
  <si>
    <t>Phi Alpha Delta Pre-Law Fraternity</t>
  </si>
  <si>
    <t>Phi Delta Epsilon</t>
  </si>
  <si>
    <t>Phi Mu Alpha Sinfonia</t>
  </si>
  <si>
    <t>Phi Sigma Pi National Co-Ed Honor Fraternity</t>
  </si>
  <si>
    <t>Photography Club</t>
  </si>
  <si>
    <t>Physical Therapy Students Association</t>
  </si>
  <si>
    <t>Plant Based Canes</t>
  </si>
  <si>
    <t>Polo Club</t>
  </si>
  <si>
    <t>Pre-Veterinary Society</t>
  </si>
  <si>
    <t>Project HEAL</t>
  </si>
  <si>
    <t>Project Sunshine</t>
  </si>
  <si>
    <t>Psi Chi</t>
  </si>
  <si>
    <t>Racquetball Club</t>
  </si>
  <si>
    <t>Relay for Life</t>
  </si>
  <si>
    <t>Rho Rho Rho</t>
  </si>
  <si>
    <t>Rock Climbing Club</t>
  </si>
  <si>
    <t>Rugby Football Club</t>
  </si>
  <si>
    <t>Running Club</t>
  </si>
  <si>
    <t>Sailing Hurricanes</t>
  </si>
  <si>
    <t>Salsa Craze</t>
  </si>
  <si>
    <t>Saudi Students Association</t>
  </si>
  <si>
    <t>Scientifica Magazine</t>
  </si>
  <si>
    <t>Scuba Club</t>
  </si>
  <si>
    <t>Sigma Alpha Iota</t>
  </si>
  <si>
    <t>Sigma Gamma Epsilon</t>
  </si>
  <si>
    <t>Sigma Tau Delta</t>
  </si>
  <si>
    <t>Society of Professional Journalists</t>
  </si>
  <si>
    <t>Sociology and Criminology Club</t>
  </si>
  <si>
    <t>SPARK</t>
  </si>
  <si>
    <t>Special Olympics</t>
  </si>
  <si>
    <t>SpectrUM</t>
  </si>
  <si>
    <t>Spikeball Club</t>
  </si>
  <si>
    <t>Student Activities Fee Allocation Committee (SAFAC)</t>
  </si>
  <si>
    <t>Student Alumni Ambassadors</t>
  </si>
  <si>
    <t>Student Government</t>
  </si>
  <si>
    <t>Students Helping Animals</t>
  </si>
  <si>
    <t>Swaggeraas</t>
  </si>
  <si>
    <t>Swimming and Aquatics Club</t>
  </si>
  <si>
    <t>Tae Kwon Do Club</t>
  </si>
  <si>
    <t>TAMID: Israel Investment Group</t>
  </si>
  <si>
    <t>Tau Beta Sigma</t>
  </si>
  <si>
    <t>Tennis Club</t>
  </si>
  <si>
    <t>Theatre Action Group</t>
  </si>
  <si>
    <t>Triathlon Club Team (TriCanes)</t>
  </si>
  <si>
    <t>U Pup</t>
  </si>
  <si>
    <t>UConnect</t>
  </si>
  <si>
    <t>Ucook</t>
  </si>
  <si>
    <t>Ultimate Frisbee Club</t>
  </si>
  <si>
    <t>UMTV</t>
  </si>
  <si>
    <t>Unit 305</t>
  </si>
  <si>
    <t>UWho?</t>
  </si>
  <si>
    <t>Video Games Club</t>
  </si>
  <si>
    <t>Voices of UM</t>
  </si>
  <si>
    <t>Wakeboard Club</t>
  </si>
  <si>
    <t>Water Polo Club</t>
  </si>
  <si>
    <t>Women in Architecture</t>
  </si>
  <si>
    <t>Women in Business</t>
  </si>
  <si>
    <t>Women's Rugby Club</t>
  </si>
  <si>
    <t>Women's Sailing Team</t>
  </si>
  <si>
    <t>Women's Soccer Club</t>
  </si>
  <si>
    <t>Women's Ultimate Frisbee</t>
  </si>
  <si>
    <t>Women's Volleyball Club</t>
  </si>
  <si>
    <t>Wrestling Club</t>
  </si>
  <si>
    <t>Written in My Soul</t>
  </si>
  <si>
    <t>Yellow Rose Society</t>
  </si>
  <si>
    <t>PG008944</t>
  </si>
  <si>
    <t>PG008938</t>
  </si>
  <si>
    <t>PG008980</t>
  </si>
  <si>
    <t>PG007593</t>
  </si>
  <si>
    <t>PG007179</t>
  </si>
  <si>
    <t>PG008094</t>
  </si>
  <si>
    <t>PG007173</t>
  </si>
  <si>
    <t>PG007180</t>
  </si>
  <si>
    <t>PG007538</t>
  </si>
  <si>
    <t>PG008571</t>
  </si>
  <si>
    <t>PG007405</t>
  </si>
  <si>
    <t>PG008298</t>
  </si>
  <si>
    <t>PG008538</t>
  </si>
  <si>
    <t>PG007713</t>
  </si>
  <si>
    <t>PG008889</t>
  </si>
  <si>
    <t>PG007918</t>
  </si>
  <si>
    <t>PG007256</t>
  </si>
  <si>
    <t>PG008939</t>
  </si>
  <si>
    <t>PG008940</t>
  </si>
  <si>
    <t>PG007285</t>
  </si>
  <si>
    <t>PG008890</t>
  </si>
  <si>
    <t>PG007514</t>
  </si>
  <si>
    <t>PG008509</t>
  </si>
  <si>
    <t>PG007536</t>
  </si>
  <si>
    <t>PG007634</t>
  </si>
  <si>
    <t>PG008287</t>
  </si>
  <si>
    <t>PG007248</t>
  </si>
  <si>
    <t>PG008746</t>
  </si>
  <si>
    <t>PG009015</t>
  </si>
  <si>
    <t>PG008964</t>
  </si>
  <si>
    <t>PG008838</t>
  </si>
  <si>
    <t>PG007322</t>
  </si>
  <si>
    <t>PG007319</t>
  </si>
  <si>
    <t>PG007486</t>
  </si>
  <si>
    <t>PG008924</t>
  </si>
  <si>
    <t>PG007225</t>
  </si>
  <si>
    <t>PG008747</t>
  </si>
  <si>
    <t>PG007413</t>
  </si>
  <si>
    <t>PG008941</t>
  </si>
  <si>
    <t>PG008978</t>
  </si>
  <si>
    <t>PG007936</t>
  </si>
  <si>
    <t>PG007616</t>
  </si>
  <si>
    <t>PG007411</t>
  </si>
  <si>
    <t>PG008304</t>
  </si>
  <si>
    <t>PG007351</t>
  </si>
  <si>
    <t>PG008361</t>
  </si>
  <si>
    <t>PG007935</t>
  </si>
  <si>
    <t>PG007556</t>
  </si>
  <si>
    <t>PG007274</t>
  </si>
  <si>
    <t>PG008981</t>
  </si>
  <si>
    <t>PG007153</t>
  </si>
  <si>
    <t>PG007543</t>
  </si>
  <si>
    <t>PG007424</t>
  </si>
  <si>
    <t>PG007901</t>
  </si>
  <si>
    <t>PG007555</t>
  </si>
  <si>
    <t>PG007818</t>
  </si>
  <si>
    <t>PG007330</t>
  </si>
  <si>
    <t>PG007401</t>
  </si>
  <si>
    <t>PG008884</t>
  </si>
  <si>
    <t>PG011424</t>
  </si>
  <si>
    <t>PG007788</t>
  </si>
  <si>
    <t>PG009005</t>
  </si>
  <si>
    <t>PG008455</t>
  </si>
  <si>
    <t>PG008128</t>
  </si>
  <si>
    <t>PG007642</t>
  </si>
  <si>
    <t>PG007181</t>
  </si>
  <si>
    <t>PG007786</t>
  </si>
  <si>
    <t>PG008331</t>
  </si>
  <si>
    <t>PG008294</t>
  </si>
  <si>
    <t>PG008925</t>
  </si>
  <si>
    <t>PG007638</t>
  </si>
  <si>
    <t>PG008816</t>
  </si>
  <si>
    <t>PG007318</t>
  </si>
  <si>
    <t>PG007421</t>
  </si>
  <si>
    <t>PG009011</t>
  </si>
  <si>
    <t>PG008597</t>
  </si>
  <si>
    <t>PG007317</t>
  </si>
  <si>
    <t>PG007182</t>
  </si>
  <si>
    <t>PG008675</t>
  </si>
  <si>
    <t>PG007655</t>
  </si>
  <si>
    <t>PG008902</t>
  </si>
  <si>
    <t>PG007640</t>
  </si>
  <si>
    <t>PG007403</t>
  </si>
  <si>
    <t>PG008292</t>
  </si>
  <si>
    <t>PG008364</t>
  </si>
  <si>
    <t>PG008537</t>
  </si>
  <si>
    <t>PG007345</t>
  </si>
  <si>
    <t>PG007316</t>
  </si>
  <si>
    <t>PG008900</t>
  </si>
  <si>
    <t>PG008917</t>
  </si>
  <si>
    <t>PG007428</t>
  </si>
  <si>
    <t>PG008365</t>
  </si>
  <si>
    <t>PG007859</t>
  </si>
  <si>
    <t>PG008377</t>
  </si>
  <si>
    <t>PG007154</t>
  </si>
  <si>
    <t>PG007236</t>
  </si>
  <si>
    <t>PG011371</t>
  </si>
  <si>
    <t>PG008380</t>
  </si>
  <si>
    <t>PG007895</t>
  </si>
  <si>
    <t>PG007507</t>
  </si>
  <si>
    <t>PG007554</t>
  </si>
  <si>
    <t>PG011367</t>
  </si>
  <si>
    <t>PG008333</t>
  </si>
  <si>
    <t>PG007313</t>
  </si>
  <si>
    <t>PG008841</t>
  </si>
  <si>
    <t>PG007149</t>
  </si>
  <si>
    <t>PG007183</t>
  </si>
  <si>
    <t>PG009025</t>
  </si>
  <si>
    <t>PG007618</t>
  </si>
  <si>
    <t>PG008468</t>
  </si>
  <si>
    <t>PG008965</t>
  </si>
  <si>
    <t>PG007315</t>
  </si>
  <si>
    <t>PG007419</t>
  </si>
  <si>
    <t>PG007829</t>
  </si>
  <si>
    <t>PG007633</t>
  </si>
  <si>
    <t>PG007293</t>
  </si>
  <si>
    <t>PG008366</t>
  </si>
  <si>
    <t>PG008740</t>
  </si>
  <si>
    <t>PG007150</t>
  </si>
  <si>
    <t>PG007861</t>
  </si>
  <si>
    <t>PG008293</t>
  </si>
  <si>
    <t>PG007489</t>
  </si>
  <si>
    <t>PG007314</t>
  </si>
  <si>
    <t>PG011512</t>
  </si>
  <si>
    <t>PG007396</t>
  </si>
  <si>
    <t>PG011527</t>
  </si>
  <si>
    <t>PG008329</t>
  </si>
  <si>
    <t>PG007594</t>
  </si>
  <si>
    <t>PG007511</t>
  </si>
  <si>
    <t>PG007151</t>
  </si>
  <si>
    <t>PG007407</t>
  </si>
  <si>
    <t>PG007513</t>
  </si>
  <si>
    <t>PG007443</t>
  </si>
  <si>
    <t>PG008748</t>
  </si>
  <si>
    <t>PG007774</t>
  </si>
  <si>
    <t>PG007787</t>
  </si>
  <si>
    <t>PG007224</t>
  </si>
  <si>
    <t>PG007152</t>
  </si>
  <si>
    <t>PG007348</t>
  </si>
  <si>
    <t>PG007866</t>
  </si>
  <si>
    <t>PG007349</t>
  </si>
  <si>
    <t>PG007546</t>
  </si>
  <si>
    <t>PG008296</t>
  </si>
  <si>
    <t>PG011479</t>
  </si>
  <si>
    <t>PG008918</t>
  </si>
  <si>
    <t>PG007326</t>
  </si>
  <si>
    <t>PG007525</t>
  </si>
  <si>
    <t>PG007432</t>
  </si>
  <si>
    <t>PG007416</t>
  </si>
  <si>
    <t>PG009023</t>
  </si>
  <si>
    <t>PG008842</t>
  </si>
  <si>
    <t>PG007775</t>
  </si>
  <si>
    <t>PG007833</t>
  </si>
  <si>
    <t>PG007697</t>
  </si>
  <si>
    <t>PG007341</t>
  </si>
  <si>
    <t>PG007637</t>
  </si>
  <si>
    <t>PG011549</t>
  </si>
  <si>
    <t>PG008093</t>
  </si>
  <si>
    <t>PG007430</t>
  </si>
  <si>
    <t>PG008286</t>
  </si>
  <si>
    <t>PG007325</t>
  </si>
  <si>
    <t>PG007278</t>
  </si>
  <si>
    <t>PG008967</t>
  </si>
  <si>
    <t>PG007535</t>
  </si>
  <si>
    <t>PG008295</t>
  </si>
  <si>
    <t>PG007705</t>
  </si>
  <si>
    <t>PG007526</t>
  </si>
  <si>
    <t>PG007245</t>
  </si>
  <si>
    <t>PG007312</t>
  </si>
  <si>
    <t>PG007743</t>
  </si>
  <si>
    <t>PG007309</t>
  </si>
  <si>
    <t>PG007406</t>
  </si>
  <si>
    <t>PG007854</t>
  </si>
  <si>
    <t>PG008469</t>
  </si>
  <si>
    <t>PG007307</t>
  </si>
  <si>
    <t>PG011523</t>
  </si>
  <si>
    <t>PG007160</t>
  </si>
  <si>
    <t>PG008548</t>
  </si>
  <si>
    <t>PG008327</t>
  </si>
  <si>
    <t>PG007435</t>
  </si>
  <si>
    <t>PG007185</t>
  </si>
  <si>
    <t>PG007262</t>
  </si>
  <si>
    <t>PG008968</t>
  </si>
  <si>
    <t>PG008456</t>
  </si>
  <si>
    <t>PG007483</t>
  </si>
  <si>
    <t>PG008663</t>
  </si>
  <si>
    <t>PG007342</t>
  </si>
  <si>
    <t>PG007404</t>
  </si>
  <si>
    <t>PG008640</t>
  </si>
  <si>
    <t>PG009020</t>
  </si>
  <si>
    <t>PG008666</t>
  </si>
  <si>
    <t>PG008674</t>
  </si>
  <si>
    <t>PG011375</t>
  </si>
  <si>
    <t>PG007828</t>
  </si>
  <si>
    <t>PG008966</t>
  </si>
  <si>
    <t>PG007282</t>
  </si>
  <si>
    <t>PG007423</t>
  </si>
  <si>
    <t>PG007420</t>
  </si>
  <si>
    <t>PG007311</t>
  </si>
  <si>
    <t>PG007304</t>
  </si>
  <si>
    <t>PG011490</t>
  </si>
  <si>
    <t>PG007916</t>
  </si>
  <si>
    <t>PG008360</t>
  </si>
  <si>
    <t>PG008328</t>
  </si>
  <si>
    <t>PG007310</t>
  </si>
  <si>
    <t>PG008599</t>
  </si>
  <si>
    <t>PG007398</t>
  </si>
  <si>
    <t>PG007340</t>
  </si>
  <si>
    <t>PG008609</t>
  </si>
  <si>
    <t>PG007344</t>
  </si>
  <si>
    <t>PG008549</t>
  </si>
  <si>
    <t>PG008326</t>
  </si>
  <si>
    <t>PG007308</t>
  </si>
  <si>
    <t>PG007790</t>
  </si>
  <si>
    <t>PG007487</t>
  </si>
  <si>
    <t>PG011522</t>
  </si>
  <si>
    <t>PG007592</t>
  </si>
  <si>
    <t>PG011380</t>
  </si>
  <si>
    <t>PG008527</t>
  </si>
  <si>
    <t>PG007251</t>
  </si>
  <si>
    <t>PG008608</t>
  </si>
  <si>
    <t>PG007574</t>
  </si>
  <si>
    <t>PG008376</t>
  </si>
  <si>
    <t>PG007565</t>
  </si>
  <si>
    <t>PG008362</t>
  </si>
  <si>
    <t>PG008285</t>
  </si>
  <si>
    <t>PG007934</t>
  </si>
  <si>
    <t>PG008069</t>
  </si>
  <si>
    <t>PG008471</t>
  </si>
  <si>
    <t>PG007163</t>
  </si>
  <si>
    <t>PG007412</t>
  </si>
  <si>
    <t>PG007714</t>
  </si>
  <si>
    <t>PG011525</t>
  </si>
  <si>
    <t>PG008297</t>
  </si>
  <si>
    <t>PG011551</t>
  </si>
  <si>
    <t>PG007558</t>
  </si>
  <si>
    <t>PG007820</t>
  </si>
  <si>
    <t>PG007305</t>
  </si>
  <si>
    <t>PG007716</t>
  </si>
  <si>
    <t>PG007306</t>
  </si>
  <si>
    <t>PG008063</t>
  </si>
  <si>
    <t>PG011517</t>
  </si>
  <si>
    <t>PG008919</t>
  </si>
  <si>
    <t>PG007352</t>
  </si>
  <si>
    <t>Organization</t>
  </si>
  <si>
    <t>Program ID Database</t>
  </si>
  <si>
    <t>SAFAC Program ID</t>
  </si>
  <si>
    <t>PG011487</t>
  </si>
  <si>
    <t>Mode of Transportation</t>
  </si>
  <si>
    <t>Total</t>
  </si>
  <si>
    <t>Requested Expenses</t>
  </si>
  <si>
    <t>Approved Expenses</t>
  </si>
  <si>
    <t>In-state or Out-of-state</t>
  </si>
  <si>
    <t>Date of Departure</t>
  </si>
  <si>
    <t>Date of Return</t>
  </si>
  <si>
    <t>Do you need lodging?</t>
  </si>
  <si>
    <t>Distance in Miles (One-Way)</t>
  </si>
  <si>
    <t>Approved Units</t>
  </si>
  <si>
    <t>Name</t>
  </si>
  <si>
    <t>Purpose of Travel</t>
  </si>
  <si>
    <t>Registration Fee?</t>
  </si>
  <si>
    <t>Type of Travel</t>
  </si>
  <si>
    <t>American Institute of Aeronautics and Astronautics</t>
  </si>
  <si>
    <t>American Institute Of Architecture Students</t>
  </si>
  <si>
    <t>American Marketing Association</t>
  </si>
  <si>
    <t>American Medical Student Association</t>
  </si>
  <si>
    <t>American Sign Language Club</t>
  </si>
  <si>
    <t>American Society of Civil Engineers</t>
  </si>
  <si>
    <t>American Society of Mechanical Engineers</t>
  </si>
  <si>
    <t>Amnesty International UM Chapter</t>
  </si>
  <si>
    <t>Association of Greek Letter Organizations</t>
  </si>
  <si>
    <t>Black Awareness Month</t>
  </si>
  <si>
    <t>PG011657</t>
  </si>
  <si>
    <t>Chemistry Club</t>
  </si>
  <si>
    <t>PG011770</t>
  </si>
  <si>
    <t>Chi Epsilon - National Civil Engineering Honor Society</t>
  </si>
  <si>
    <t>Chinese Student and Scholar Association</t>
  </si>
  <si>
    <t>Cinematic Arts Commission</t>
  </si>
  <si>
    <t>Climate Reality Project</t>
  </si>
  <si>
    <t>Council of International Students and Organizations</t>
  </si>
  <si>
    <t>Data Analytics Students Association</t>
  </si>
  <si>
    <t>Engineering Advisory Board</t>
  </si>
  <si>
    <t>Federacion de Estudiantes Cubanos</t>
  </si>
  <si>
    <t>Federation of Club Sports</t>
  </si>
  <si>
    <t>PG011535</t>
  </si>
  <si>
    <t>Girls Inspiring Rising Ladies in STEM</t>
  </si>
  <si>
    <t>Habitat for Humanity UM Campus Chapter</t>
  </si>
  <si>
    <t>Healthy U, Healthy Me</t>
  </si>
  <si>
    <t>PG011654</t>
  </si>
  <si>
    <t>Homecoming Executive Committee</t>
  </si>
  <si>
    <t>HOSA: Future Health Professionals</t>
  </si>
  <si>
    <t>PG011698</t>
  </si>
  <si>
    <t>Human and Social Development Association</t>
  </si>
  <si>
    <t>Hurricane Athletic Training Students</t>
  </si>
  <si>
    <t>Hurricane Productions</t>
  </si>
  <si>
    <t>Indian Students Association</t>
  </si>
  <si>
    <t>Institute of Electrical and Electronics Engineers</t>
  </si>
  <si>
    <t>Institute of Industrial Engineers</t>
  </si>
  <si>
    <t>Interfraternity Council</t>
  </si>
  <si>
    <t>Love of Chinese Korean and Eastern Dances Dance Team</t>
  </si>
  <si>
    <t>PG008820</t>
  </si>
  <si>
    <t>Mangrove Journal</t>
  </si>
  <si>
    <t>Medicine, Education, and Development for Low Income Families Everywhere</t>
  </si>
  <si>
    <t>Men's Soccer Club at the University of Miami</t>
  </si>
  <si>
    <t>Men's Volleyball Team</t>
  </si>
  <si>
    <t>PG011687</t>
  </si>
  <si>
    <t>PG011664</t>
  </si>
  <si>
    <t>Mortar Board National Honor Society</t>
  </si>
  <si>
    <t>Multicultural Nursing Student Association</t>
  </si>
  <si>
    <t>Music Industry Association</t>
  </si>
  <si>
    <t>Muslim Students of the University of Miami</t>
  </si>
  <si>
    <t>National Association of Black Accountants</t>
  </si>
  <si>
    <t>National Pan-Hellenic Council, Inc</t>
  </si>
  <si>
    <t>National Society of Black Engineers</t>
  </si>
  <si>
    <t>Nu Rho Psi – National Neuroscience Honor Society</t>
  </si>
  <si>
    <t>Omicron Delta Kappa</t>
  </si>
  <si>
    <t>Partners in Health Engage Miami</t>
  </si>
  <si>
    <t>Pi Tau Sigma</t>
  </si>
  <si>
    <t>PG008786</t>
  </si>
  <si>
    <t>Planned Parenthood Generation Action at UM</t>
  </si>
  <si>
    <t>Project Unchained</t>
  </si>
  <si>
    <t>Public Relations Student Society of America</t>
  </si>
  <si>
    <t>Random Acts of Kindness</t>
  </si>
  <si>
    <t>Rathskeller Advisory Board</t>
  </si>
  <si>
    <t>Real Estate &amp; Finance Association</t>
  </si>
  <si>
    <t>Society of Asian Scientists and Engineers</t>
  </si>
  <si>
    <t>Society of Composers, Incorporated at the University of Miami</t>
  </si>
  <si>
    <t>Society of Hispanic Professional Engineers</t>
  </si>
  <si>
    <t>Society of Women Engineers</t>
  </si>
  <si>
    <t>Sports Car Club</t>
  </si>
  <si>
    <t>Student Athlete Advisory Committee</t>
  </si>
  <si>
    <t>Student Health Advisory Committee</t>
  </si>
  <si>
    <t>Students Together Ending Poverty</t>
  </si>
  <si>
    <t>Surfrider Club at the University of Miami</t>
  </si>
  <si>
    <t>Tau Beta Pi at the University of Miami</t>
  </si>
  <si>
    <t>TEDxUMiami</t>
  </si>
  <si>
    <t>The Agamedes Chapter of Alpha Rho Chi</t>
  </si>
  <si>
    <t>The Unity Roundtable Consortium</t>
  </si>
  <si>
    <t>U ElectHer</t>
  </si>
  <si>
    <t>PG011690</t>
  </si>
  <si>
    <t>UGenerations</t>
  </si>
  <si>
    <t>UM Amateur Ornithological Society</t>
  </si>
  <si>
    <t>UM Aquarium Club</t>
  </si>
  <si>
    <t>UM College Republicans</t>
  </si>
  <si>
    <t>UM Mock Trial</t>
  </si>
  <si>
    <t>UM Outdoor Recreation Club</t>
  </si>
  <si>
    <t>Undergraduate Healthcare Club</t>
  </si>
  <si>
    <t>UNICEF</t>
  </si>
  <si>
    <t>PG008601</t>
  </si>
  <si>
    <t>Union Venezolana</t>
  </si>
  <si>
    <t>United Against Infectious Diseases</t>
  </si>
  <si>
    <t>United Black Students</t>
  </si>
  <si>
    <t>United States National Committee for United Nations Women</t>
  </si>
  <si>
    <t>University Christian Fellowship</t>
  </si>
  <si>
    <t>University of Miami Club Baseball</t>
  </si>
  <si>
    <t>University of Miami Fencing Club</t>
  </si>
  <si>
    <t>University of Miami Hillel</t>
  </si>
  <si>
    <t>University of Miami Table Tennis Club</t>
  </si>
  <si>
    <t>University of Miami Women's Lacrosse Club</t>
  </si>
  <si>
    <t>University of Miami Young and College Democrats</t>
  </si>
  <si>
    <t>Upurr</t>
  </si>
  <si>
    <t>PG011663</t>
  </si>
  <si>
    <t>URecovery: A Collegiate Recovery Community</t>
  </si>
  <si>
    <t>US Green Building Council Students</t>
  </si>
  <si>
    <t>USPORT (Undergraduate Sport Professionals' Organization for Research &amp; Training)</t>
  </si>
  <si>
    <t>Veteran Students Organization</t>
  </si>
  <si>
    <t>Weightlifting Team</t>
  </si>
  <si>
    <t>Wishmakers at the University of Miami</t>
  </si>
  <si>
    <t>WVUM-FM</t>
  </si>
  <si>
    <t>PG011076</t>
  </si>
  <si>
    <t>Final Destination (City, State)</t>
  </si>
  <si>
    <t>Number of Male Attendees</t>
  </si>
  <si>
    <t>Number of Female Attendees</t>
  </si>
  <si>
    <t>Name of Travel Request</t>
  </si>
  <si>
    <t>Date / Type</t>
  </si>
  <si>
    <t>Event / Purpose</t>
  </si>
  <si>
    <t>Item Category</t>
  </si>
  <si>
    <t>Capital?</t>
  </si>
  <si>
    <t># Approved</t>
  </si>
  <si>
    <t>Amount Approved</t>
  </si>
  <si>
    <t>Travel</t>
  </si>
  <si>
    <t>Please read through all instructions before you begin your budget request. If you need assistance at any time, visit the SAFAC office in the Student Organization Suite, Shalala Student Center, Room 210H. You can also call us at (305) 284-6453 or email safac@miami.edu. All SAFAC guidelines and additional resources are available at miami.edu/safac.</t>
  </si>
  <si>
    <t>Click the "Travel Sheet" tab and enter the details of your travel request in the yellow boxes. Begin by entering your organization's information on lines 4-10.</t>
  </si>
  <si>
    <t>On lines 12-14, enter information about your travel request including the type of travel, the final destination, and the purpose of travel. On lines 16-23, where applicable, enter the required details including number of attendees and dates of departure/return.  The Requested Expenses section will automatically calculate based on your input.</t>
  </si>
  <si>
    <t>When you have finished detailing your travel request, save and print the Travel Sheet along with all supporting documentation and meet with your SAFAC liaison in the SAFAC office to review your budget. A full list of organization liaisons can be found on SAFAC's website, miami.edu/safac, on the "Members" page.</t>
  </si>
  <si>
    <t>After obtaining your SAFAC liaison's signature and approval, obtain all other necessary signatures and submit the physical budget to the Department of Student Activities and Student Organizations in the Shalala Student Center, Suite 206. The desk employee will schedule your organization for a SAFAC budget review session and provide further details.</t>
  </si>
  <si>
    <t>Additional FCS Request</t>
  </si>
  <si>
    <t>PG011863</t>
  </si>
  <si>
    <t>PG012009</t>
  </si>
  <si>
    <t>PG011861</t>
  </si>
  <si>
    <t>March for our Lives</t>
  </si>
  <si>
    <t>Miami Veteran’s Philanthropy</t>
  </si>
  <si>
    <t>PG012013</t>
  </si>
  <si>
    <t>National Association of Black Journalists</t>
  </si>
  <si>
    <t>PG011824</t>
  </si>
  <si>
    <t>Pickleball Club</t>
  </si>
  <si>
    <t>PG011991</t>
  </si>
  <si>
    <t>PG011768</t>
  </si>
  <si>
    <t>PG012015</t>
  </si>
  <si>
    <t>Students for Falun Gong</t>
  </si>
  <si>
    <t>The Miami Hurricane</t>
  </si>
  <si>
    <t>PG011862</t>
  </si>
  <si>
    <t>U-Informed</t>
  </si>
  <si>
    <t>PG012011</t>
  </si>
  <si>
    <t>Ubook</t>
  </si>
  <si>
    <t>UJhoom</t>
  </si>
  <si>
    <t>UMaker</t>
  </si>
  <si>
    <t>Video Production</t>
  </si>
  <si>
    <t>Women's Basketball Club</t>
  </si>
  <si>
    <t>PG011683</t>
  </si>
  <si>
    <t>Engage Membership</t>
  </si>
  <si>
    <t>SAFAC will review your budget and post your approved request to your Engage page after receiving approval from the Vice President of Student Affairs. Your funds will be posted to your Workday account at this time, and you may begin spending approved SAFAC funds immediately.</t>
  </si>
  <si>
    <t>2020-2021</t>
  </si>
  <si>
    <t>Alliance of LatinX &amp; Indigenous Students</t>
  </si>
  <si>
    <t>Aquarium Club</t>
  </si>
  <si>
    <t>Army R.O.T.C Club</t>
  </si>
  <si>
    <t>PG012398</t>
  </si>
  <si>
    <t>Audio Engineering Society</t>
  </si>
  <si>
    <t>PG012361</t>
  </si>
  <si>
    <t>BisCaydence</t>
  </si>
  <si>
    <t>PG012073</t>
  </si>
  <si>
    <t>Boxing Club</t>
  </si>
  <si>
    <t>Campus Crusade for Christ (CRU)</t>
  </si>
  <si>
    <t>Canes Club Cheerleading</t>
  </si>
  <si>
    <t>PG012920</t>
  </si>
  <si>
    <t>Canes for Social Change</t>
  </si>
  <si>
    <t>PG012214</t>
  </si>
  <si>
    <t>Chess Club</t>
  </si>
  <si>
    <t>Chi Epsilon Pi Meteorological Honor Society</t>
  </si>
  <si>
    <t>Club Baseball</t>
  </si>
  <si>
    <t>College Republicans</t>
  </si>
  <si>
    <t>Elevate Runway Fashion</t>
  </si>
  <si>
    <t>PG012908</t>
  </si>
  <si>
    <t>Eta Kappa Nu</t>
  </si>
  <si>
    <t>PG012922</t>
  </si>
  <si>
    <t>PG012302</t>
  </si>
  <si>
    <t>Exercise Physiology Students Association</t>
  </si>
  <si>
    <t>PG012217</t>
  </si>
  <si>
    <t>Fashion and Lucury Club</t>
  </si>
  <si>
    <t>PG012914</t>
  </si>
  <si>
    <t>Frost Student Chapter of the American Choral Directors Association</t>
  </si>
  <si>
    <t>PG012916</t>
  </si>
  <si>
    <t>Girls 4 Good/Girls of Outreach and Diversity</t>
  </si>
  <si>
    <t>Hairology</t>
  </si>
  <si>
    <t>PG012346</t>
  </si>
  <si>
    <t xml:space="preserve">Planet Kreyol- Haitian Students Organization </t>
  </si>
  <si>
    <t>HealthCanes</t>
  </si>
  <si>
    <t>Hillel</t>
  </si>
  <si>
    <t>Japanese Student Association</t>
  </si>
  <si>
    <t>J Street U Miami</t>
  </si>
  <si>
    <t>PG012434</t>
  </si>
  <si>
    <t>Lucha Latina</t>
  </si>
  <si>
    <t>PG012394</t>
  </si>
  <si>
    <t>PG001666</t>
  </si>
  <si>
    <t>PG012298</t>
  </si>
  <si>
    <t>Miami Multifaith Council</t>
  </si>
  <si>
    <t>Mock Trial</t>
  </si>
  <si>
    <t>National Association for Music Education</t>
  </si>
  <si>
    <t>PG012212</t>
  </si>
  <si>
    <t>Pakistani Students Association</t>
  </si>
  <si>
    <t>PG012396</t>
  </si>
  <si>
    <t>Phoenyx</t>
  </si>
  <si>
    <t>PG012127</t>
  </si>
  <si>
    <t>Quantitative Financial Engineering Association</t>
  </si>
  <si>
    <t>PG012912</t>
  </si>
  <si>
    <t>Science Olympiad</t>
  </si>
  <si>
    <t>PG012196</t>
  </si>
  <si>
    <t>Sigma Iota Rho Epsilon Eta Chapter</t>
  </si>
  <si>
    <t>PG012219</t>
  </si>
  <si>
    <t>PG012817</t>
  </si>
  <si>
    <t>StudentsCare</t>
  </si>
  <si>
    <t>PG012703</t>
  </si>
  <si>
    <t>Students for Classical Architecture</t>
  </si>
  <si>
    <t>PG012865</t>
  </si>
  <si>
    <t>PG012231</t>
  </si>
  <si>
    <t>Table Tennis</t>
  </si>
  <si>
    <t>Tau Sigma</t>
  </si>
  <si>
    <t>PG012263</t>
  </si>
  <si>
    <t>Tufaan</t>
  </si>
  <si>
    <t>PG012136</t>
  </si>
  <si>
    <t>Ufuerza Latino Dance Team</t>
  </si>
  <si>
    <t>PG011826</t>
  </si>
  <si>
    <t>Umiami Abhinaya</t>
  </si>
  <si>
    <t>PG012300</t>
  </si>
  <si>
    <t>Umotocross</t>
  </si>
  <si>
    <t>PG012392</t>
  </si>
  <si>
    <t>Uspeak</t>
  </si>
  <si>
    <t>Ustart</t>
  </si>
  <si>
    <t>PG012281</t>
  </si>
  <si>
    <t>Uthrift</t>
  </si>
  <si>
    <t>PG012966</t>
  </si>
  <si>
    <t>Uweightlifting</t>
  </si>
  <si>
    <t>Women's Club Lacrosse</t>
  </si>
  <si>
    <t>Ticketed Transportation</t>
  </si>
  <si>
    <t>The signatures below certify that the organization requesting funding is
registered and in good standing with the Committee on Student Organizations.
All information and values are accurate. 
SAFAC reserves the right to hold organizations accountable or deny funding for misrepresented requests per their discretion.</t>
  </si>
  <si>
    <t>SAFAC  Travel Request Form</t>
  </si>
  <si>
    <r>
      <t xml:space="preserve">From the File menu, select "Save As…" and rename this form to identify the name of your student organization. 
</t>
    </r>
    <r>
      <rPr>
        <b/>
        <sz val="12"/>
        <color theme="1"/>
        <rFont val="Century Gothic"/>
        <family val="1"/>
      </rPr>
      <t>Ex: "2020-2021- Travel 1 - Underwater Basket Weaving Club"</t>
    </r>
  </si>
  <si>
    <t>SAFAC Liaison</t>
  </si>
  <si>
    <t>Notice:</t>
  </si>
  <si>
    <t>SAFAC Travel Budget Request Instructions</t>
  </si>
  <si>
    <t>The due date for 2021-2022 Early Budget requests is Friday, February 26th, 2020 at 5pm. Budgets must be signed and delivered to SASO (SC 206) by this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</si>
</sst>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164" formatCode="&quot;$&quot;#,##0.00"/>
    <numFmt numFmtId="165" formatCode="&quot;$&quot;#,##0"/>
    <numFmt numFmtId="166" formatCode="&quot;$&quot;#,##0.000"/>
    <numFmt numFmtId="167" formatCode="\(###\)\ ###\-####"/>
    <numFmt numFmtId="168" formatCode="##0.0&quot; Miles&quot;"/>
    <numFmt numFmtId="169" formatCode="[$-409]ddd\.\ mmmm\ d\,\ yyyy"/>
  </numFmts>
  <fonts count="35"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entury Gothic"/>
      <family val="1"/>
    </font>
    <font>
      <u/>
      <sz val="12"/>
      <color theme="10"/>
      <name val="Calibri"/>
      <family val="2"/>
      <scheme val="minor"/>
    </font>
    <font>
      <u/>
      <sz val="12"/>
      <color theme="11"/>
      <name val="Calibri"/>
      <family val="2"/>
      <scheme val="minor"/>
    </font>
    <font>
      <sz val="10"/>
      <color rgb="FF006411"/>
      <name val="Century Gothic"/>
      <family val="1"/>
    </font>
    <font>
      <sz val="20"/>
      <color theme="1"/>
      <name val="Century Gothic"/>
      <family val="1"/>
    </font>
    <font>
      <sz val="8"/>
      <name val="Calibri"/>
      <family val="2"/>
      <scheme val="minor"/>
    </font>
    <font>
      <sz val="20"/>
      <color rgb="FFFF6600"/>
      <name val="Century Gothic"/>
      <family val="1"/>
    </font>
    <font>
      <sz val="12"/>
      <color rgb="FFFF6600"/>
      <name val="Century Gothic"/>
      <family val="1"/>
    </font>
    <font>
      <sz val="14"/>
      <color rgb="FFFF6600"/>
      <name val="Century Gothic"/>
      <family val="1"/>
    </font>
    <font>
      <sz val="12"/>
      <color rgb="FF006411"/>
      <name val="Century Gothic"/>
      <family val="1"/>
    </font>
    <font>
      <sz val="14"/>
      <color theme="1"/>
      <name val="Century Gothic"/>
      <family val="1"/>
    </font>
    <font>
      <sz val="12"/>
      <color rgb="FFFF0000"/>
      <name val="Century Gothic"/>
      <family val="1"/>
    </font>
    <font>
      <sz val="28"/>
      <color theme="1"/>
      <name val="Century Gothic"/>
      <family val="1"/>
    </font>
    <font>
      <b/>
      <sz val="14"/>
      <color theme="1"/>
      <name val="Century Gothic"/>
      <family val="1"/>
    </font>
    <font>
      <b/>
      <sz val="12"/>
      <color rgb="FFFF0000"/>
      <name val="Century Gothic"/>
      <family val="1"/>
    </font>
    <font>
      <b/>
      <sz val="28"/>
      <color rgb="FF006411"/>
      <name val="Century Gothic"/>
      <family val="1"/>
    </font>
    <font>
      <b/>
      <sz val="35"/>
      <color theme="1"/>
      <name val="Century Gothic"/>
      <family val="1"/>
    </font>
    <font>
      <b/>
      <sz val="30"/>
      <color theme="1"/>
      <name val="Century Gothic"/>
      <family val="1"/>
    </font>
    <font>
      <b/>
      <sz val="26"/>
      <color rgb="FFFF6600"/>
      <name val="Century Gothic"/>
      <family val="1"/>
    </font>
    <font>
      <sz val="20"/>
      <color rgb="FF006411"/>
      <name val="Century Gothic"/>
      <family val="1"/>
    </font>
    <font>
      <sz val="12"/>
      <color theme="0"/>
      <name val="Century Gothic"/>
      <family val="1"/>
    </font>
    <font>
      <b/>
      <sz val="12"/>
      <color theme="1"/>
      <name val="Calibri"/>
      <family val="2"/>
      <scheme val="minor"/>
    </font>
    <font>
      <sz val="12"/>
      <name val="Century Gothic"/>
      <family val="1"/>
    </font>
    <font>
      <b/>
      <sz val="20"/>
      <color rgb="FF006411"/>
      <name val="Century Gothic"/>
      <family val="1"/>
    </font>
    <font>
      <b/>
      <sz val="12"/>
      <color theme="1"/>
      <name val="Century Gothic"/>
      <family val="1"/>
    </font>
    <font>
      <sz val="12"/>
      <color theme="1"/>
      <name val="Century Gothic"/>
      <family val="2"/>
    </font>
    <font>
      <sz val="12"/>
      <color rgb="FF006411"/>
      <name val="Century Gothic"/>
      <family val="2"/>
    </font>
    <font>
      <sz val="18"/>
      <color rgb="FFFF0000"/>
      <name val="Century Gothic"/>
      <family val="2"/>
    </font>
    <font>
      <sz val="18"/>
      <color rgb="FF006411"/>
      <name val="Century Gothic"/>
      <family val="2"/>
    </font>
    <font>
      <b/>
      <sz val="20"/>
      <color rgb="FFFF6600"/>
      <name val="Century Gothic"/>
      <family val="1"/>
    </font>
    <font>
      <sz val="12"/>
      <color rgb="FF000000"/>
      <name val="Century Gothic"/>
      <family val="2"/>
    </font>
    <font>
      <b/>
      <sz val="14"/>
      <color theme="0"/>
      <name val="Century Gothic"/>
      <family val="1"/>
    </font>
  </fonts>
  <fills count="10">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5B95F9"/>
        <bgColor indexed="64"/>
      </patternFill>
    </fill>
    <fill>
      <patternFill patternType="solid">
        <fgColor rgb="FFF6B26B"/>
        <bgColor indexed="64"/>
      </patternFill>
    </fill>
    <fill>
      <patternFill patternType="solid">
        <fgColor theme="9" tint="0.79998168889431442"/>
        <bgColor indexed="65"/>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bgColor indexed="64"/>
      </patternFill>
    </fill>
  </fills>
  <borders count="16">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s>
  <cellStyleXfs count="10">
    <xf numFmtId="0" fontId="0" fillId="0" borderId="0"/>
    <xf numFmtId="4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6" borderId="0" applyNumberFormat="0" applyBorder="0" applyAlignment="0" applyProtection="0"/>
  </cellStyleXfs>
  <cellXfs count="145">
    <xf numFmtId="0" fontId="0" fillId="0" borderId="0" xfId="0"/>
    <xf numFmtId="0" fontId="3" fillId="0" borderId="0" xfId="0" applyFont="1"/>
    <xf numFmtId="0" fontId="7" fillId="0" borderId="0" xfId="0" applyFont="1"/>
    <xf numFmtId="49" fontId="3" fillId="0" borderId="0" xfId="0" applyNumberFormat="1" applyFont="1"/>
    <xf numFmtId="49" fontId="11" fillId="0" borderId="0" xfId="0" applyNumberFormat="1" applyFont="1" applyAlignment="1">
      <alignment horizontal="left"/>
    </xf>
    <xf numFmtId="49" fontId="10" fillId="0" borderId="0" xfId="0" applyNumberFormat="1" applyFont="1" applyAlignment="1">
      <alignment horizontal="left"/>
    </xf>
    <xf numFmtId="0" fontId="3" fillId="0" borderId="0" xfId="0" applyFont="1" applyAlignment="1">
      <alignment vertical="center"/>
    </xf>
    <xf numFmtId="0" fontId="3" fillId="0" borderId="0" xfId="0" applyFont="1" applyAlignment="1">
      <alignment horizontal="center"/>
    </xf>
    <xf numFmtId="165" fontId="3" fillId="0" borderId="0" xfId="0" applyNumberFormat="1" applyFont="1" applyAlignment="1">
      <alignment horizontal="center"/>
    </xf>
    <xf numFmtId="166" fontId="3" fillId="0" borderId="0" xfId="0" applyNumberFormat="1" applyFont="1" applyAlignment="1">
      <alignment horizontal="center"/>
    </xf>
    <xf numFmtId="165" fontId="3" fillId="0" borderId="0" xfId="0" applyNumberFormat="1" applyFont="1" applyFill="1" applyAlignment="1">
      <alignment horizontal="center"/>
    </xf>
    <xf numFmtId="0" fontId="15" fillId="0" borderId="0" xfId="0" applyFont="1" applyAlignment="1">
      <alignment vertical="center"/>
    </xf>
    <xf numFmtId="0" fontId="3" fillId="0" borderId="0" xfId="0" applyFont="1" applyAlignment="1">
      <alignment wrapText="1"/>
    </xf>
    <xf numFmtId="0" fontId="3" fillId="0" borderId="0" xfId="0" applyFont="1" applyAlignment="1">
      <alignment horizontal="left" vertical="center" wrapText="1" indent="1"/>
    </xf>
    <xf numFmtId="0" fontId="22" fillId="0" borderId="0" xfId="0" applyFont="1" applyAlignment="1">
      <alignment vertical="center"/>
    </xf>
    <xf numFmtId="165" fontId="22" fillId="0" borderId="0" xfId="0" applyNumberFormat="1" applyFont="1" applyAlignment="1">
      <alignment horizontal="center" vertical="center"/>
    </xf>
    <xf numFmtId="0" fontId="22" fillId="0" borderId="0" xfId="0" applyFont="1"/>
    <xf numFmtId="0" fontId="3" fillId="0" borderId="0" xfId="0" applyFont="1" applyAlignment="1">
      <alignment horizontal="center"/>
    </xf>
    <xf numFmtId="0" fontId="22" fillId="0" borderId="0" xfId="0" applyFont="1" applyAlignment="1">
      <alignment horizontal="center" vertical="center"/>
    </xf>
    <xf numFmtId="165" fontId="23" fillId="0" borderId="0" xfId="0" applyNumberFormat="1" applyFont="1" applyAlignment="1">
      <alignment horizontal="center"/>
    </xf>
    <xf numFmtId="164" fontId="22" fillId="3" borderId="0" xfId="1" applyNumberFormat="1" applyFont="1" applyFill="1" applyAlignment="1">
      <alignment horizontal="center" vertical="center"/>
    </xf>
    <xf numFmtId="164" fontId="3" fillId="3" borderId="0" xfId="1" applyNumberFormat="1" applyFont="1" applyFill="1" applyAlignment="1">
      <alignment horizontal="center"/>
    </xf>
    <xf numFmtId="0" fontId="3" fillId="0" borderId="0" xfId="0" applyFont="1" applyProtection="1"/>
    <xf numFmtId="0" fontId="6" fillId="0" borderId="2" xfId="0" applyNumberFormat="1" applyFont="1" applyBorder="1" applyAlignment="1" applyProtection="1">
      <alignment vertical="center"/>
    </xf>
    <xf numFmtId="0" fontId="12" fillId="0" borderId="0" xfId="0" applyNumberFormat="1" applyFont="1" applyAlignment="1" applyProtection="1">
      <alignment horizontal="left" vertical="center" wrapText="1"/>
    </xf>
    <xf numFmtId="164" fontId="12" fillId="2" borderId="0" xfId="0" applyNumberFormat="1" applyFont="1" applyFill="1" applyAlignment="1" applyProtection="1">
      <alignment horizontal="center" vertical="center" wrapText="1"/>
    </xf>
    <xf numFmtId="164" fontId="12" fillId="2" borderId="0" xfId="6" applyNumberFormat="1" applyFont="1" applyFill="1" applyAlignment="1" applyProtection="1">
      <alignment horizontal="center" vertical="center" wrapText="1"/>
    </xf>
    <xf numFmtId="0" fontId="3" fillId="0" borderId="0" xfId="0" applyNumberFormat="1" applyFont="1" applyProtection="1"/>
    <xf numFmtId="164" fontId="14" fillId="2" borderId="0" xfId="0" applyNumberFormat="1" applyFont="1" applyFill="1" applyAlignment="1" applyProtection="1">
      <alignment horizontal="right" indent="1"/>
    </xf>
    <xf numFmtId="164" fontId="12" fillId="2" borderId="0" xfId="6" applyNumberFormat="1" applyFont="1" applyFill="1" applyAlignment="1" applyProtection="1">
      <alignment horizontal="right" indent="1"/>
      <protection locked="0"/>
    </xf>
    <xf numFmtId="164" fontId="12" fillId="2" borderId="0" xfId="0" applyNumberFormat="1" applyFont="1" applyFill="1" applyAlignment="1" applyProtection="1">
      <alignment horizontal="right" indent="1"/>
    </xf>
    <xf numFmtId="0" fontId="3" fillId="0" borderId="0" xfId="0" applyFont="1" applyAlignment="1">
      <alignment horizontal="center"/>
    </xf>
    <xf numFmtId="0" fontId="3" fillId="0" borderId="0" xfId="0" applyFont="1" applyAlignment="1">
      <alignment horizontal="center"/>
    </xf>
    <xf numFmtId="0" fontId="3" fillId="0" borderId="0" xfId="0" applyFont="1" applyAlignment="1"/>
    <xf numFmtId="0" fontId="0" fillId="0" borderId="0" xfId="0" applyAlignment="1">
      <alignment horizontal="center"/>
    </xf>
    <xf numFmtId="0" fontId="18" fillId="0" borderId="0" xfId="0" applyFont="1"/>
    <xf numFmtId="0" fontId="26" fillId="0" borderId="0" xfId="0" applyFont="1" applyAlignment="1">
      <alignment vertical="center"/>
    </xf>
    <xf numFmtId="0" fontId="26" fillId="0" borderId="0" xfId="0" applyFont="1" applyAlignment="1">
      <alignment horizontal="center" vertical="center"/>
    </xf>
    <xf numFmtId="0" fontId="24" fillId="0" borderId="0" xfId="0" applyFont="1"/>
    <xf numFmtId="0" fontId="3" fillId="2" borderId="4" xfId="0" applyNumberFormat="1" applyFont="1" applyFill="1" applyBorder="1" applyAlignment="1" applyProtection="1">
      <alignment horizontal="left"/>
    </xf>
    <xf numFmtId="0" fontId="3" fillId="2" borderId="4" xfId="0" applyNumberFormat="1" applyFont="1" applyFill="1" applyBorder="1" applyAlignment="1" applyProtection="1">
      <alignment horizontal="left" vertical="center"/>
    </xf>
    <xf numFmtId="0" fontId="3" fillId="0" borderId="5" xfId="0" applyNumberFormat="1" applyFont="1" applyFill="1" applyBorder="1" applyAlignment="1" applyProtection="1">
      <alignment horizontal="center"/>
      <protection locked="0"/>
    </xf>
    <xf numFmtId="164" fontId="3" fillId="0" borderId="5" xfId="1" applyNumberFormat="1" applyFont="1" applyFill="1" applyBorder="1" applyAlignment="1" applyProtection="1">
      <alignment horizontal="center"/>
      <protection locked="0"/>
    </xf>
    <xf numFmtId="168" fontId="3" fillId="0" borderId="5" xfId="0" applyNumberFormat="1" applyFont="1" applyFill="1" applyBorder="1" applyAlignment="1" applyProtection="1">
      <alignment horizontal="center" vertical="center" wrapText="1"/>
      <protection locked="0"/>
    </xf>
    <xf numFmtId="0" fontId="3" fillId="2" borderId="6" xfId="0" applyNumberFormat="1" applyFont="1" applyFill="1" applyBorder="1" applyAlignment="1" applyProtection="1">
      <alignment horizontal="left"/>
    </xf>
    <xf numFmtId="164" fontId="14" fillId="2" borderId="0" xfId="0" applyNumberFormat="1" applyFont="1" applyFill="1" applyBorder="1" applyAlignment="1">
      <alignment horizontal="center"/>
    </xf>
    <xf numFmtId="164" fontId="12" fillId="2" borderId="0" xfId="0" applyNumberFormat="1" applyFont="1" applyFill="1" applyBorder="1" applyAlignment="1">
      <alignment horizontal="center"/>
    </xf>
    <xf numFmtId="164" fontId="12" fillId="2" borderId="3" xfId="0" applyNumberFormat="1" applyFont="1" applyFill="1" applyBorder="1" applyAlignment="1">
      <alignment horizontal="center" vertical="center"/>
    </xf>
    <xf numFmtId="0" fontId="3" fillId="2" borderId="10" xfId="0" applyNumberFormat="1" applyFont="1" applyFill="1" applyBorder="1" applyAlignment="1" applyProtection="1">
      <alignment horizontal="left"/>
    </xf>
    <xf numFmtId="164" fontId="14" fillId="2" borderId="11" xfId="0" applyNumberFormat="1" applyFont="1" applyFill="1" applyBorder="1" applyAlignment="1">
      <alignment horizontal="center"/>
    </xf>
    <xf numFmtId="164" fontId="12" fillId="2" borderId="11" xfId="0" applyNumberFormat="1" applyFont="1" applyFill="1" applyBorder="1" applyAlignment="1">
      <alignment horizontal="center"/>
    </xf>
    <xf numFmtId="168" fontId="3" fillId="0" borderId="5" xfId="0" applyNumberFormat="1" applyFont="1" applyFill="1" applyBorder="1" applyAlignment="1" applyProtection="1">
      <alignment horizontal="center"/>
      <protection locked="0"/>
    </xf>
    <xf numFmtId="168" fontId="3" fillId="0" borderId="3" xfId="0" applyNumberFormat="1" applyFont="1" applyFill="1" applyBorder="1" applyAlignment="1" applyProtection="1">
      <alignment horizontal="center"/>
      <protection locked="0"/>
    </xf>
    <xf numFmtId="164" fontId="12" fillId="2" borderId="5" xfId="0" applyNumberFormat="1" applyFont="1" applyFill="1" applyBorder="1" applyAlignment="1">
      <alignment horizontal="center" vertical="center"/>
    </xf>
    <xf numFmtId="164" fontId="12" fillId="2" borderId="7" xfId="0" applyNumberFormat="1" applyFont="1" applyFill="1" applyBorder="1" applyAlignment="1">
      <alignment horizontal="center"/>
    </xf>
    <xf numFmtId="164" fontId="12" fillId="2" borderId="12" xfId="0" applyNumberFormat="1" applyFont="1" applyFill="1" applyBorder="1" applyAlignment="1">
      <alignment horizontal="center"/>
    </xf>
    <xf numFmtId="0" fontId="3" fillId="0" borderId="0" xfId="0" applyFont="1" applyBorder="1"/>
    <xf numFmtId="0" fontId="21" fillId="0" borderId="0" xfId="0" applyNumberFormat="1" applyFont="1" applyBorder="1" applyAlignment="1">
      <alignment vertical="center" wrapText="1"/>
    </xf>
    <xf numFmtId="0" fontId="3" fillId="0" borderId="0" xfId="0" applyNumberFormat="1" applyFont="1" applyFill="1" applyBorder="1" applyAlignment="1" applyProtection="1"/>
    <xf numFmtId="0" fontId="27" fillId="0" borderId="0" xfId="0" applyFont="1" applyBorder="1" applyAlignment="1">
      <alignment vertical="center"/>
    </xf>
    <xf numFmtId="1" fontId="3" fillId="0" borderId="5" xfId="0" applyNumberFormat="1" applyFont="1" applyFill="1" applyBorder="1" applyAlignment="1" applyProtection="1">
      <alignment horizontal="center"/>
    </xf>
    <xf numFmtId="0" fontId="21" fillId="0" borderId="0" xfId="0" applyNumberFormat="1" applyFont="1" applyAlignment="1">
      <alignment vertical="center" wrapText="1"/>
    </xf>
    <xf numFmtId="0" fontId="12" fillId="2" borderId="7" xfId="0" applyNumberFormat="1" applyFont="1" applyFill="1" applyBorder="1" applyAlignment="1">
      <alignment horizontal="center"/>
    </xf>
    <xf numFmtId="164" fontId="14" fillId="2" borderId="3" xfId="1" applyNumberFormat="1" applyFont="1" applyFill="1" applyBorder="1" applyAlignment="1">
      <alignment horizontal="center" vertical="center" wrapText="1"/>
    </xf>
    <xf numFmtId="0" fontId="3" fillId="0" borderId="0" xfId="0" applyFont="1" applyAlignment="1">
      <alignment horizontal="center"/>
    </xf>
    <xf numFmtId="0" fontId="13" fillId="0" borderId="0" xfId="0" applyFont="1" applyAlignment="1">
      <alignment horizontal="center"/>
    </xf>
    <xf numFmtId="0" fontId="3" fillId="0" borderId="1" xfId="0" applyFont="1" applyBorder="1" applyAlignment="1">
      <alignment vertical="center" wrapText="1"/>
    </xf>
    <xf numFmtId="0" fontId="12" fillId="2" borderId="4" xfId="0" applyNumberFormat="1" applyFont="1" applyFill="1" applyBorder="1" applyAlignment="1">
      <alignment vertical="center"/>
    </xf>
    <xf numFmtId="0" fontId="12" fillId="2" borderId="4" xfId="0" applyNumberFormat="1" applyFont="1" applyFill="1" applyBorder="1" applyAlignment="1">
      <alignment horizontal="center" vertical="center"/>
    </xf>
    <xf numFmtId="0" fontId="10" fillId="0" borderId="3" xfId="0" applyNumberFormat="1" applyFont="1" applyBorder="1" applyAlignment="1" applyProtection="1">
      <alignment horizontal="center" vertical="center"/>
      <protection locked="0"/>
    </xf>
    <xf numFmtId="167" fontId="10" fillId="0" borderId="3"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167" fontId="10" fillId="0" borderId="1"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20" fillId="0" borderId="0" xfId="0" applyFont="1" applyAlignment="1">
      <alignment vertical="top"/>
    </xf>
    <xf numFmtId="164" fontId="3" fillId="0" borderId="5" xfId="0" applyNumberFormat="1" applyFont="1" applyFill="1" applyBorder="1" applyAlignment="1" applyProtection="1">
      <alignment horizontal="center" vertical="center" wrapText="1"/>
      <protection locked="0"/>
    </xf>
    <xf numFmtId="49" fontId="25" fillId="0" borderId="0" xfId="0" applyNumberFormat="1" applyFont="1" applyBorder="1"/>
    <xf numFmtId="0" fontId="25" fillId="0" borderId="0" xfId="0" applyNumberFormat="1" applyFont="1" applyBorder="1" applyAlignment="1" applyProtection="1">
      <alignment horizontal="center"/>
    </xf>
    <xf numFmtId="49" fontId="12" fillId="2" borderId="13" xfId="0" applyNumberFormat="1" applyFont="1" applyFill="1" applyBorder="1" applyAlignment="1">
      <alignment vertical="center"/>
    </xf>
    <xf numFmtId="0" fontId="12" fillId="2" borderId="2" xfId="0" applyNumberFormat="1" applyFont="1" applyFill="1" applyBorder="1" applyAlignment="1">
      <alignment horizontal="center" vertical="center"/>
    </xf>
    <xf numFmtId="0" fontId="12" fillId="2" borderId="14" xfId="0" applyNumberFormat="1" applyFont="1" applyFill="1" applyBorder="1" applyAlignment="1">
      <alignment horizontal="center" vertical="center"/>
    </xf>
    <xf numFmtId="0" fontId="12" fillId="2" borderId="4" xfId="0" applyNumberFormat="1" applyFont="1" applyFill="1" applyBorder="1" applyAlignment="1">
      <alignment horizontal="left" vertical="center"/>
    </xf>
    <xf numFmtId="0" fontId="12" fillId="2" borderId="8" xfId="0" applyNumberFormat="1" applyFont="1" applyFill="1" applyBorder="1" applyAlignment="1">
      <alignment horizontal="left" vertical="center"/>
    </xf>
    <xf numFmtId="164" fontId="3" fillId="0" borderId="0" xfId="0" applyNumberFormat="1" applyFont="1"/>
    <xf numFmtId="49" fontId="13" fillId="0" borderId="0" xfId="0" applyNumberFormat="1" applyFont="1" applyBorder="1"/>
    <xf numFmtId="0" fontId="28" fillId="2" borderId="8" xfId="0" applyNumberFormat="1" applyFont="1" applyFill="1" applyBorder="1" applyAlignment="1" applyProtection="1">
      <alignment horizontal="left" vertical="center"/>
    </xf>
    <xf numFmtId="164" fontId="29" fillId="2" borderId="9" xfId="0" applyNumberFormat="1" applyFont="1" applyFill="1" applyBorder="1" applyAlignment="1">
      <alignment horizontal="center" vertical="center"/>
    </xf>
    <xf numFmtId="164" fontId="30" fillId="2" borderId="1" xfId="0" applyNumberFormat="1" applyFont="1" applyFill="1" applyBorder="1" applyAlignment="1">
      <alignment horizontal="center" vertical="center"/>
    </xf>
    <xf numFmtId="164" fontId="31" fillId="2" borderId="1" xfId="0" applyNumberFormat="1" applyFont="1" applyFill="1" applyBorder="1" applyAlignment="1">
      <alignment horizontal="center" vertical="center"/>
    </xf>
    <xf numFmtId="49" fontId="3" fillId="0" borderId="0" xfId="0" applyNumberFormat="1" applyFont="1" applyBorder="1"/>
    <xf numFmtId="49" fontId="11" fillId="0" borderId="0" xfId="0" applyNumberFormat="1" applyFont="1" applyBorder="1" applyAlignment="1">
      <alignment horizontal="left"/>
    </xf>
    <xf numFmtId="49" fontId="10" fillId="0" borderId="0" xfId="0" applyNumberFormat="1" applyFont="1" applyBorder="1" applyAlignment="1">
      <alignment horizontal="left"/>
    </xf>
    <xf numFmtId="0" fontId="7" fillId="0" borderId="0" xfId="0" applyFont="1" applyBorder="1"/>
    <xf numFmtId="0" fontId="3" fillId="0" borderId="0" xfId="0" applyFont="1" applyBorder="1" applyAlignment="1">
      <alignment vertical="center"/>
    </xf>
    <xf numFmtId="0" fontId="3" fillId="0" borderId="5" xfId="0" applyNumberFormat="1" applyFont="1" applyFill="1" applyBorder="1" applyAlignment="1" applyProtection="1">
      <alignment vertical="center" wrapText="1"/>
      <protection locked="0"/>
    </xf>
    <xf numFmtId="0" fontId="10" fillId="0" borderId="5" xfId="0" applyNumberFormat="1" applyFont="1" applyBorder="1" applyAlignment="1" applyProtection="1">
      <alignment vertical="center"/>
      <protection locked="0"/>
    </xf>
    <xf numFmtId="0" fontId="28" fillId="0" borderId="0" xfId="0" applyFont="1"/>
    <xf numFmtId="49" fontId="28" fillId="0" borderId="0" xfId="0" applyNumberFormat="1" applyFont="1" applyBorder="1"/>
    <xf numFmtId="0" fontId="28" fillId="0" borderId="0" xfId="0" applyFont="1" applyBorder="1"/>
    <xf numFmtId="44" fontId="28" fillId="0" borderId="0" xfId="1" applyFont="1" applyBorder="1"/>
    <xf numFmtId="0" fontId="33" fillId="4" borderId="15" xfId="0" applyFont="1" applyFill="1" applyBorder="1" applyAlignment="1">
      <alignment horizontal="left" vertical="center" wrapText="1"/>
    </xf>
    <xf numFmtId="0" fontId="33" fillId="5" borderId="15" xfId="0" applyFont="1" applyFill="1" applyBorder="1" applyAlignment="1">
      <alignment horizontal="left" vertical="center" wrapText="1"/>
    </xf>
    <xf numFmtId="0" fontId="28" fillId="0" borderId="0" xfId="0" applyFont="1" applyAlignment="1">
      <alignment horizontal="left"/>
    </xf>
    <xf numFmtId="0" fontId="28" fillId="0" borderId="0" xfId="0" applyFont="1" applyBorder="1" applyAlignment="1">
      <alignment horizontal="center"/>
    </xf>
    <xf numFmtId="169" fontId="3" fillId="0" borderId="5" xfId="0" applyNumberFormat="1" applyFont="1" applyFill="1" applyBorder="1" applyAlignment="1" applyProtection="1">
      <alignment horizontal="center"/>
      <protection locked="0"/>
    </xf>
    <xf numFmtId="0" fontId="13" fillId="0" borderId="1" xfId="0" applyNumberFormat="1" applyFont="1" applyBorder="1" applyAlignment="1" applyProtection="1">
      <alignment vertical="center"/>
    </xf>
    <xf numFmtId="0" fontId="3" fillId="0" borderId="0" xfId="0" applyFont="1" applyAlignment="1">
      <alignment horizontal="center"/>
    </xf>
    <xf numFmtId="164" fontId="12" fillId="0" borderId="0" xfId="0" applyNumberFormat="1" applyFont="1" applyFill="1" applyAlignment="1" applyProtection="1">
      <alignment horizontal="center" vertical="center" wrapText="1"/>
    </xf>
    <xf numFmtId="164" fontId="14" fillId="0" borderId="0" xfId="0" applyNumberFormat="1" applyFont="1" applyFill="1" applyAlignment="1" applyProtection="1">
      <alignment horizontal="right" indent="1"/>
      <protection locked="0"/>
    </xf>
    <xf numFmtId="0" fontId="3" fillId="0" borderId="0" xfId="0" applyFont="1" applyAlignment="1">
      <alignment horizontal="center"/>
    </xf>
    <xf numFmtId="0" fontId="25" fillId="0" borderId="0" xfId="0" applyFont="1" applyProtection="1">
      <protection locked="0"/>
    </xf>
    <xf numFmtId="6" fontId="3" fillId="2" borderId="4" xfId="0" applyNumberFormat="1" applyFont="1" applyFill="1" applyBorder="1" applyAlignment="1" applyProtection="1">
      <alignment horizontal="left" vertical="top" wrapText="1"/>
      <protection locked="0"/>
    </xf>
    <xf numFmtId="0" fontId="1" fillId="6" borderId="0" xfId="9" applyAlignment="1">
      <alignment horizontal="center" vertical="center"/>
    </xf>
    <xf numFmtId="0" fontId="16" fillId="7" borderId="0" xfId="0" applyFont="1" applyFill="1" applyAlignment="1">
      <alignment horizontal="center" vertical="center"/>
    </xf>
    <xf numFmtId="0" fontId="16" fillId="3" borderId="0" xfId="0" applyFont="1" applyFill="1" applyAlignment="1">
      <alignment horizontal="center" vertical="center"/>
    </xf>
    <xf numFmtId="0" fontId="16" fillId="8" borderId="0" xfId="0" applyFont="1" applyFill="1" applyAlignment="1">
      <alignment horizontal="center" vertical="center"/>
    </xf>
    <xf numFmtId="0" fontId="34" fillId="9" borderId="0" xfId="0" applyFont="1" applyFill="1" applyAlignment="1">
      <alignment horizontal="center" vertical="center"/>
    </xf>
    <xf numFmtId="0" fontId="6" fillId="2" borderId="4" xfId="0" applyFont="1" applyFill="1" applyBorder="1" applyAlignment="1">
      <alignment horizontal="right"/>
    </xf>
    <xf numFmtId="0" fontId="0" fillId="0" borderId="4" xfId="0" applyBorder="1"/>
    <xf numFmtId="0" fontId="6" fillId="2" borderId="3" xfId="0" applyFont="1" applyFill="1" applyBorder="1" applyAlignment="1">
      <alignment horizontal="right"/>
    </xf>
    <xf numFmtId="0" fontId="6" fillId="0" borderId="5" xfId="0" applyFont="1" applyBorder="1" applyAlignment="1">
      <alignment horizontal="left"/>
    </xf>
    <xf numFmtId="0" fontId="0" fillId="0" borderId="8" xfId="0" applyBorder="1"/>
    <xf numFmtId="0" fontId="6" fillId="2" borderId="1" xfId="0" applyFont="1" applyFill="1" applyBorder="1" applyAlignment="1">
      <alignment horizontal="right"/>
    </xf>
    <xf numFmtId="0" fontId="6" fillId="0" borderId="9" xfId="0" applyFont="1" applyBorder="1" applyAlignment="1">
      <alignment horizontal="left"/>
    </xf>
    <xf numFmtId="0" fontId="18" fillId="0" borderId="0" xfId="0" applyFont="1" applyAlignment="1">
      <alignment horizontal="center" vertical="center"/>
    </xf>
    <xf numFmtId="0" fontId="3" fillId="0" borderId="0" xfId="0" applyFont="1" applyAlignment="1">
      <alignment horizontal="center" vertical="center" wrapText="1"/>
    </xf>
    <xf numFmtId="0" fontId="17" fillId="0" borderId="0" xfId="0" applyFont="1" applyAlignment="1">
      <alignment horizontal="center" vertical="center" wrapText="1"/>
    </xf>
    <xf numFmtId="0" fontId="3" fillId="0" borderId="2" xfId="0" applyFont="1" applyBorder="1" applyAlignment="1">
      <alignment horizontal="center" vertical="center" wrapText="1"/>
    </xf>
    <xf numFmtId="0" fontId="20" fillId="0" borderId="0" xfId="0" applyFont="1" applyAlignment="1">
      <alignment vertical="top"/>
    </xf>
    <xf numFmtId="0" fontId="19" fillId="0" borderId="0" xfId="0" applyFont="1" applyAlignment="1">
      <alignment wrapText="1"/>
    </xf>
    <xf numFmtId="6" fontId="3" fillId="2" borderId="4" xfId="0" applyNumberFormat="1" applyFont="1" applyFill="1" applyBorder="1" applyAlignment="1" applyProtection="1">
      <alignment horizontal="left" vertical="top" wrapText="1"/>
      <protection locked="0"/>
    </xf>
    <xf numFmtId="6" fontId="3" fillId="2" borderId="3" xfId="0" applyNumberFormat="1" applyFont="1" applyFill="1" applyBorder="1" applyAlignment="1" applyProtection="1">
      <alignment horizontal="left" vertical="top" wrapText="1"/>
      <protection locked="0"/>
    </xf>
    <xf numFmtId="6" fontId="3" fillId="2" borderId="5" xfId="0" applyNumberFormat="1" applyFont="1" applyFill="1" applyBorder="1" applyAlignment="1" applyProtection="1">
      <alignment horizontal="left" vertical="top" wrapText="1"/>
      <protection locked="0"/>
    </xf>
    <xf numFmtId="0" fontId="3" fillId="0" borderId="0" xfId="0" applyFont="1" applyAlignment="1">
      <alignment horizontal="center"/>
    </xf>
    <xf numFmtId="49" fontId="9" fillId="0" borderId="3" xfId="0" applyNumberFormat="1" applyFont="1" applyBorder="1" applyAlignment="1" applyProtection="1">
      <alignment horizontal="left" vertical="center"/>
      <protection locked="0"/>
    </xf>
    <xf numFmtId="49" fontId="9" fillId="0" borderId="5" xfId="0" applyNumberFormat="1" applyFont="1" applyBorder="1" applyAlignment="1" applyProtection="1">
      <alignment horizontal="left" vertical="center"/>
      <protection locked="0"/>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6" fontId="3" fillId="2" borderId="3" xfId="0" applyNumberFormat="1" applyFont="1" applyFill="1" applyBorder="1" applyAlignment="1" applyProtection="1">
      <alignment horizontal="center" vertical="top" wrapText="1"/>
    </xf>
    <xf numFmtId="6" fontId="3" fillId="2" borderId="5" xfId="0" applyNumberFormat="1" applyFont="1" applyFill="1" applyBorder="1" applyAlignment="1" applyProtection="1">
      <alignment horizontal="center" vertical="top" wrapText="1"/>
    </xf>
    <xf numFmtId="0" fontId="32" fillId="0" borderId="0" xfId="0" applyNumberFormat="1" applyFont="1" applyAlignment="1" applyProtection="1">
      <alignment horizontal="center" vertical="center" wrapText="1"/>
    </xf>
    <xf numFmtId="0" fontId="13" fillId="0" borderId="1" xfId="0" applyNumberFormat="1" applyFont="1" applyBorder="1" applyAlignment="1" applyProtection="1">
      <alignment vertical="center"/>
    </xf>
    <xf numFmtId="0" fontId="6" fillId="0" borderId="2" xfId="0" applyNumberFormat="1" applyFont="1" applyBorder="1" applyAlignment="1" applyProtection="1">
      <alignment vertical="center"/>
    </xf>
  </cellXfs>
  <cellStyles count="10">
    <cellStyle name="20% - Accent6" xfId="9" builtinId="50"/>
    <cellStyle name="Currency" xfId="1" builtinId="4"/>
    <cellStyle name="Currency 2" xfId="6" xr:uid="{00000000-0005-0000-0000-000001000000}"/>
    <cellStyle name="Followed Hyperlink" xfId="3" builtinId="9" hidden="1"/>
    <cellStyle name="Followed Hyperlink" xfId="5" builtinId="9" hidden="1"/>
    <cellStyle name="Followed Hyperlink" xfId="8" builtinId="9" hidden="1"/>
    <cellStyle name="Hyperlink" xfId="2" builtinId="8" hidden="1"/>
    <cellStyle name="Hyperlink" xfId="4" builtinId="8" hidden="1"/>
    <cellStyle name="Hyperlink" xfId="7" builtinId="8" hidden="1"/>
    <cellStyle name="Normal" xfId="0" builtinId="0"/>
  </cellStyles>
  <dxfs count="11">
    <dxf>
      <font>
        <strike val="0"/>
        <color theme="5"/>
      </font>
      <fill>
        <patternFill>
          <bgColor theme="7" tint="0.79998168889431442"/>
        </patternFill>
      </fill>
    </dxf>
    <dxf>
      <font>
        <strike val="0"/>
        <color theme="0"/>
      </font>
      <fill>
        <patternFill patternType="none">
          <bgColor auto="1"/>
        </patternFill>
      </fill>
    </dxf>
    <dxf>
      <fill>
        <patternFill patternType="solid">
          <fgColor rgb="FFFF3F3F"/>
          <bgColor rgb="FFFF5050"/>
        </patternFill>
      </fill>
    </dxf>
    <dxf>
      <fill>
        <patternFill>
          <bgColor rgb="FFFF5050"/>
        </patternFill>
      </fill>
    </dxf>
    <dxf>
      <font>
        <color auto="1"/>
      </font>
      <fill>
        <patternFill>
          <bgColor theme="7" tint="0.79998168889431442"/>
        </patternFill>
      </fill>
    </dxf>
    <dxf>
      <font>
        <color auto="1"/>
      </font>
      <fill>
        <patternFill>
          <bgColor theme="7" tint="0.79998168889431442"/>
        </patternFill>
      </fill>
    </dxf>
    <dxf>
      <font>
        <color rgb="FFFF0000"/>
      </font>
      <fill>
        <patternFill patternType="solid">
          <bgColor theme="2"/>
        </patternFill>
      </fill>
    </dxf>
    <dxf>
      <font>
        <color auto="1"/>
      </font>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ill>
        <patternFill>
          <bgColor theme="7" tint="0.79998168889431442"/>
        </patternFill>
      </fill>
    </dxf>
  </dxfs>
  <tableStyles count="0" defaultTableStyle="TableStyleMedium9" defaultPivotStyle="PivotStyleMedium7"/>
  <colors>
    <mruColors>
      <color rgb="FFFF5050"/>
      <color rgb="FFFF3F3F"/>
      <color rgb="FFFF5353"/>
      <color rgb="FF006411"/>
      <color rgb="FFFF66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1547715</xdr:colOff>
      <xdr:row>1</xdr:row>
      <xdr:rowOff>723900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7715" cy="1485900"/>
        </a:xfrm>
        <a:prstGeom prst="rect">
          <a:avLst/>
        </a:prstGeom>
        <a:ln>
          <a:noFill/>
        </a:ln>
        <a:effectLst>
          <a:outerShdw blurRad="190500" algn="tl" rotWithShape="0">
            <a:srgbClr val="000000">
              <a:alpha val="70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12"/>
  <sheetViews>
    <sheetView workbookViewId="0">
      <selection activeCell="A2" sqref="A2:B2"/>
    </sheetView>
  </sheetViews>
  <sheetFormatPr baseColWidth="10" defaultColWidth="0" defaultRowHeight="16" zeroHeight="1" x14ac:dyDescent="0.2"/>
  <cols>
    <col min="1" max="1" width="10.83203125" style="7" customWidth="1"/>
    <col min="2" max="2" width="120.83203125" style="12" customWidth="1"/>
    <col min="3" max="4" width="0" style="1" hidden="1" customWidth="1"/>
    <col min="5" max="16384" width="10.83203125" style="1" hidden="1"/>
  </cols>
  <sheetData>
    <row r="1" spans="1:4" ht="65" customHeight="1" x14ac:dyDescent="0.2">
      <c r="A1" s="126" t="s">
        <v>687</v>
      </c>
      <c r="B1" s="126"/>
      <c r="C1" s="11"/>
      <c r="D1" s="11"/>
    </row>
    <row r="2" spans="1:4" ht="70" customHeight="1" x14ac:dyDescent="0.2">
      <c r="A2" s="127" t="s">
        <v>569</v>
      </c>
      <c r="B2" s="127"/>
      <c r="C2" s="11"/>
      <c r="D2" s="11"/>
    </row>
    <row r="3" spans="1:4" ht="40" customHeight="1" x14ac:dyDescent="0.2">
      <c r="A3" s="128" t="s">
        <v>688</v>
      </c>
      <c r="B3" s="128"/>
      <c r="C3" s="11"/>
      <c r="D3" s="11"/>
    </row>
    <row r="4" spans="1:4" s="6" customFormat="1" ht="60" customHeight="1" x14ac:dyDescent="0.2">
      <c r="A4" s="114">
        <v>1</v>
      </c>
      <c r="B4" s="13" t="s">
        <v>684</v>
      </c>
    </row>
    <row r="5" spans="1:4" s="6" customFormat="1" ht="60" customHeight="1" x14ac:dyDescent="0.2">
      <c r="A5" s="116">
        <v>2</v>
      </c>
      <c r="B5" s="13" t="s">
        <v>570</v>
      </c>
    </row>
    <row r="6" spans="1:4" s="6" customFormat="1" ht="60" customHeight="1" x14ac:dyDescent="0.2">
      <c r="A6" s="115">
        <v>3</v>
      </c>
      <c r="B6" s="13" t="s">
        <v>571</v>
      </c>
    </row>
    <row r="7" spans="1:4" s="6" customFormat="1" ht="60" customHeight="1" x14ac:dyDescent="0.2">
      <c r="A7" s="115">
        <v>4</v>
      </c>
      <c r="B7" s="13" t="s">
        <v>572</v>
      </c>
    </row>
    <row r="8" spans="1:4" s="6" customFormat="1" ht="60" customHeight="1" x14ac:dyDescent="0.2">
      <c r="A8" s="117">
        <v>5</v>
      </c>
      <c r="B8" s="13" t="s">
        <v>573</v>
      </c>
    </row>
    <row r="9" spans="1:4" s="6" customFormat="1" ht="60" customHeight="1" x14ac:dyDescent="0.2">
      <c r="A9" s="118">
        <v>6</v>
      </c>
      <c r="B9" s="13" t="s">
        <v>599</v>
      </c>
    </row>
    <row r="10" spans="1:4" hidden="1" x14ac:dyDescent="0.2"/>
    <row r="11" spans="1:4" hidden="1" x14ac:dyDescent="0.2"/>
    <row r="12" spans="1:4" hidden="1" x14ac:dyDescent="0.2"/>
  </sheetData>
  <sheetProtection algorithmName="SHA-512" hashValue="OKSaV8ddn4HIKEohOY6HDJ0Qvw1RBjQAuRTND+YiDXobIKJYvVeKcyFRn6jzbgwGOtLEHhRwn3+DlTnTl7vJpA==" saltValue="dYIRmcsbn+edGnxZXnNUYA==" spinCount="100000" sheet="1" objects="1" scenarios="1" selectLockedCells="1"/>
  <mergeCells count="3">
    <mergeCell ref="A1:B1"/>
    <mergeCell ref="A2:B2"/>
    <mergeCell ref="A3:B3"/>
  </mergeCells>
  <phoneticPr fontId="8" type="noConversion"/>
  <pageMargins left="0.25" right="0.25" top="0.75" bottom="0.75" header="0.3" footer="0.3"/>
  <pageSetup scale="76"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75"/>
  <sheetViews>
    <sheetView showGridLines="0" tabSelected="1" zoomScale="86" zoomScaleNormal="86" workbookViewId="0">
      <selection activeCell="C14" sqref="C14:E14"/>
    </sheetView>
  </sheetViews>
  <sheetFormatPr baseColWidth="10" defaultColWidth="0" defaultRowHeight="16" zeroHeight="1" x14ac:dyDescent="0.2"/>
  <cols>
    <col min="1" max="1" width="1.83203125" style="1" customWidth="1"/>
    <col min="2" max="4" width="30.83203125" style="1" customWidth="1"/>
    <col min="5" max="5" width="48" style="1" customWidth="1"/>
    <col min="6" max="6" width="1.83203125" style="1" customWidth="1"/>
    <col min="7" max="16384" width="10.83203125" style="56" hidden="1"/>
  </cols>
  <sheetData>
    <row r="1" spans="1:6" ht="60" customHeight="1" x14ac:dyDescent="0.45">
      <c r="B1" s="135"/>
      <c r="C1" s="131" t="s">
        <v>683</v>
      </c>
      <c r="D1" s="131"/>
      <c r="E1" s="131"/>
    </row>
    <row r="2" spans="1:6" ht="60" customHeight="1" x14ac:dyDescent="0.2">
      <c r="B2" s="135"/>
      <c r="C2" s="130" t="s">
        <v>600</v>
      </c>
      <c r="D2" s="130"/>
      <c r="E2" s="130"/>
    </row>
    <row r="3" spans="1:6" ht="4.5" customHeight="1" x14ac:dyDescent="0.2">
      <c r="B3" s="64"/>
      <c r="C3" s="76"/>
      <c r="D3" s="76"/>
      <c r="E3" s="76"/>
    </row>
    <row r="4" spans="1:6" s="91" customFormat="1" ht="40" customHeight="1" x14ac:dyDescent="0.2">
      <c r="A4" s="3"/>
      <c r="B4" s="67" t="s">
        <v>0</v>
      </c>
      <c r="C4" s="136"/>
      <c r="D4" s="136"/>
      <c r="E4" s="137"/>
      <c r="F4" s="3"/>
    </row>
    <row r="5" spans="1:6" s="91" customFormat="1" ht="24" customHeight="1" x14ac:dyDescent="0.2">
      <c r="A5" s="3"/>
      <c r="B5" s="67" t="s">
        <v>15</v>
      </c>
      <c r="C5" s="97" t="str">
        <f>IFERROR(IF(C4="","",IF(VLOOKUP(C4,Database!$A3:$B$500,2,0)="","**No Program ID available**",VLOOKUP(C4,Database!$A3:$B$400,2,0))),"")</f>
        <v/>
      </c>
      <c r="D5" s="68" t="s">
        <v>598</v>
      </c>
      <c r="E5" s="75"/>
      <c r="F5" s="3"/>
    </row>
    <row r="6" spans="1:6" s="86" customFormat="1" ht="10" customHeight="1" x14ac:dyDescent="0.2">
      <c r="B6" s="78"/>
      <c r="C6" s="78"/>
      <c r="D6" s="79"/>
      <c r="E6" s="78"/>
    </row>
    <row r="7" spans="1:6" s="91" customFormat="1" ht="24" customHeight="1" x14ac:dyDescent="0.2">
      <c r="A7" s="3"/>
      <c r="B7" s="80"/>
      <c r="C7" s="81" t="s">
        <v>446</v>
      </c>
      <c r="D7" s="81" t="s">
        <v>1</v>
      </c>
      <c r="E7" s="82" t="s">
        <v>2</v>
      </c>
      <c r="F7" s="3"/>
    </row>
    <row r="8" spans="1:6" s="92" customFormat="1" ht="24" customHeight="1" x14ac:dyDescent="0.2">
      <c r="A8" s="4"/>
      <c r="B8" s="83" t="s">
        <v>6</v>
      </c>
      <c r="C8" s="69"/>
      <c r="D8" s="70"/>
      <c r="E8" s="71"/>
      <c r="F8" s="4"/>
    </row>
    <row r="9" spans="1:6" s="93" customFormat="1" ht="24" customHeight="1" x14ac:dyDescent="0.2">
      <c r="A9" s="5"/>
      <c r="B9" s="83" t="s">
        <v>7</v>
      </c>
      <c r="C9" s="69"/>
      <c r="D9" s="70"/>
      <c r="E9" s="71"/>
      <c r="F9" s="5"/>
    </row>
    <row r="10" spans="1:6" s="93" customFormat="1" ht="24" customHeight="1" x14ac:dyDescent="0.2">
      <c r="A10" s="5"/>
      <c r="B10" s="84" t="s">
        <v>8</v>
      </c>
      <c r="C10" s="72"/>
      <c r="D10" s="73"/>
      <c r="E10" s="74"/>
      <c r="F10" s="5"/>
    </row>
    <row r="11" spans="1:6" s="94" customFormat="1" ht="10" customHeight="1" x14ac:dyDescent="0.25">
      <c r="A11" s="2"/>
      <c r="B11" s="135"/>
      <c r="C11" s="135"/>
      <c r="D11" s="64"/>
      <c r="E11" s="64"/>
      <c r="F11" s="2"/>
    </row>
    <row r="12" spans="1:6" ht="24" customHeight="1" x14ac:dyDescent="0.2">
      <c r="A12" s="61"/>
      <c r="B12" s="40" t="s">
        <v>561</v>
      </c>
      <c r="C12" s="138"/>
      <c r="D12" s="138"/>
      <c r="E12" s="139"/>
      <c r="F12" s="61"/>
    </row>
    <row r="13" spans="1:6" ht="24" customHeight="1" x14ac:dyDescent="0.2">
      <c r="A13" s="61"/>
      <c r="B13" s="40" t="s">
        <v>449</v>
      </c>
      <c r="C13" s="96"/>
      <c r="D13" s="40" t="s">
        <v>558</v>
      </c>
      <c r="E13" s="96"/>
      <c r="F13" s="61"/>
    </row>
    <row r="14" spans="1:6" ht="80" customHeight="1" x14ac:dyDescent="0.2">
      <c r="A14" s="61"/>
      <c r="B14" s="40" t="s">
        <v>447</v>
      </c>
      <c r="C14" s="138"/>
      <c r="D14" s="138"/>
      <c r="E14" s="139"/>
      <c r="F14" s="61"/>
    </row>
    <row r="15" spans="1:6" s="58" customFormat="1" ht="10" customHeight="1" x14ac:dyDescent="0.2">
      <c r="A15" s="57"/>
      <c r="F15" s="57"/>
    </row>
    <row r="16" spans="1:6" ht="16" customHeight="1" x14ac:dyDescent="0.2">
      <c r="A16" s="61"/>
      <c r="B16" s="39" t="s">
        <v>440</v>
      </c>
      <c r="C16" s="41"/>
      <c r="D16" s="39" t="s">
        <v>441</v>
      </c>
      <c r="E16" s="106"/>
      <c r="F16" s="61"/>
    </row>
    <row r="17" spans="1:6" ht="16" customHeight="1" x14ac:dyDescent="0.2">
      <c r="A17" s="61"/>
      <c r="B17" s="39" t="s">
        <v>444</v>
      </c>
      <c r="C17" s="51"/>
      <c r="D17" s="39" t="s">
        <v>442</v>
      </c>
      <c r="E17" s="106"/>
      <c r="F17" s="61"/>
    </row>
    <row r="18" spans="1:6" ht="16" customHeight="1" x14ac:dyDescent="0.2">
      <c r="A18" s="61"/>
      <c r="B18" s="39" t="s">
        <v>443</v>
      </c>
      <c r="C18" s="52"/>
      <c r="D18" s="39" t="str">
        <f>IF(OR(E16="",E17=""),"","Total Nights Requested")</f>
        <v/>
      </c>
      <c r="E18" s="60"/>
      <c r="F18" s="61"/>
    </row>
    <row r="19" spans="1:6" s="58" customFormat="1" ht="10" customHeight="1" x14ac:dyDescent="0.2">
      <c r="A19" s="57"/>
      <c r="F19" s="57"/>
    </row>
    <row r="20" spans="1:6" ht="16" customHeight="1" x14ac:dyDescent="0.2">
      <c r="A20" s="61"/>
      <c r="B20" s="39" t="s">
        <v>559</v>
      </c>
      <c r="C20" s="41"/>
      <c r="D20" s="39" t="s">
        <v>560</v>
      </c>
      <c r="E20" s="41"/>
      <c r="F20" s="61"/>
    </row>
    <row r="21" spans="1:6" ht="16" customHeight="1" x14ac:dyDescent="0.2">
      <c r="A21" s="61"/>
      <c r="B21" s="39" t="s">
        <v>448</v>
      </c>
      <c r="C21" s="42"/>
      <c r="D21" s="39" t="s">
        <v>436</v>
      </c>
      <c r="E21" s="41"/>
      <c r="F21" s="61"/>
    </row>
    <row r="22" spans="1:6" ht="16" customHeight="1" x14ac:dyDescent="0.2">
      <c r="A22" s="61"/>
      <c r="B22" s="39" t="str">
        <f>IF(OR(C21="Individual Fee", C21="Both Individual &amp; Group Fee"),"Individual Fee","")</f>
        <v/>
      </c>
      <c r="C22" s="77"/>
      <c r="D22" s="39" t="str">
        <f>IF(E21="Ticketed Transportation","Rental Car Needed?","")</f>
        <v/>
      </c>
      <c r="E22" s="43"/>
      <c r="F22" s="61"/>
    </row>
    <row r="23" spans="1:6" ht="16" customHeight="1" x14ac:dyDescent="0.2">
      <c r="A23" s="61"/>
      <c r="B23" s="39" t="str">
        <f>IF(OR(C21="Group Fee", C21="Both Individual &amp; Group Fee"),"Group Fee","")</f>
        <v/>
      </c>
      <c r="C23" s="77"/>
      <c r="D23" s="39" t="str">
        <f>IF(AND(E21="Ticketed Transportation",E22="Yes"),"Distance to Closest Airport","")</f>
        <v/>
      </c>
      <c r="E23" s="43"/>
      <c r="F23" s="61"/>
    </row>
    <row r="24" spans="1:6" s="58" customFormat="1" ht="10" customHeight="1" x14ac:dyDescent="0.2">
      <c r="A24" s="57"/>
      <c r="F24" s="57"/>
    </row>
    <row r="25" spans="1:6" ht="24" customHeight="1" x14ac:dyDescent="0.2">
      <c r="A25" s="61"/>
      <c r="B25" s="39"/>
      <c r="C25" s="63" t="s">
        <v>438</v>
      </c>
      <c r="D25" s="47" t="s">
        <v>439</v>
      </c>
      <c r="E25" s="53" t="s">
        <v>445</v>
      </c>
      <c r="F25" s="61"/>
    </row>
    <row r="26" spans="1:6" ht="5" customHeight="1" x14ac:dyDescent="0.2">
      <c r="A26" s="61"/>
      <c r="B26" s="44"/>
      <c r="C26" s="45"/>
      <c r="D26" s="46"/>
      <c r="E26" s="54"/>
      <c r="F26" s="61"/>
    </row>
    <row r="27" spans="1:6" ht="27" customHeight="1" x14ac:dyDescent="0.2">
      <c r="A27" s="61"/>
      <c r="B27" s="44" t="str">
        <f>IF(AND(C20="",E20=""),"",IF(C18="Yes","Hotels",""))</f>
        <v/>
      </c>
      <c r="C27" s="45" t="str">
        <f>IF(AND(Males="",Females=""),"",IF(Lodging?="Yes",IF(OR(E16="",E17=""),"",IF((E18)&gt;=6,5,(E18))*'Funding Categories'!$C$4*(IF(Males+Females&gt;12,4,ROUNDUP(Males/4,0)+ROUNDUP(Females/4,0)))),""))</f>
        <v/>
      </c>
      <c r="D27" s="46" t="str">
        <f>IF(OR(C27="",E32=""),"",IF(OR(E32="Denied",Miles&lt;50),0,C27))</f>
        <v/>
      </c>
      <c r="E27" s="54" t="str">
        <f>IFERROR(IF(OR(C27="",E32=""),"",IF(C18="No","",IF(OR(E32="Not Approved",C17&lt;50),"-",ROUNDUP(D27/E18/'Funding Categories'!C4,0)&amp;IF(ROUNDUP(D27/E18/'Funding Categories'!C4,0)&gt;1," rooms for "," room for ")&amp;IF(E18+1&gt;=6,5,E18)&amp;IF(E18&gt;1,CONCATENATE(" nights at $", 'Funding Categories'!C4, " per room per night")," night")))),"-")</f>
        <v/>
      </c>
      <c r="F27" s="61"/>
    </row>
    <row r="28" spans="1:6" ht="16" customHeight="1" x14ac:dyDescent="0.2">
      <c r="A28" s="61"/>
      <c r="B28" s="44" t="str">
        <f>IF(OR(E21="",E21="None"),"","Transportation"&amp;IF(E21="",""," - "&amp;E21))</f>
        <v/>
      </c>
      <c r="C28" s="45" t="str">
        <f>IF(OR(Transport="",Transport="None"),"",IF(Transport="Ticketed Transportation",'Funding Categories'!$C$3*(Males+Females),IF(OR(Transport="Car",Transport="Chartered Bus"),ROUNDUP((Males+Females)/4,0)*'Funding Categories'!$C$5*IF(AND(InState?="Out-Of-State",Miles&gt;350),700,Miles*2), Miles*2*0.2)))</f>
        <v/>
      </c>
      <c r="D28" s="46" t="str">
        <f>IF(OR(C28="",E32=""),"",IF(OR(E32="Denied",Miles&lt;50),0,C28))</f>
        <v/>
      </c>
      <c r="E28" s="62" t="str">
        <f>IF(OR(C28="",E32=""),"",IF(OR(E32="Not Approved",C17&lt;50),"-",IF(E32="Approved",IF(B28="Transportation - Car", ROUNDUP((C20+E20)/4,0)&amp;IF(ROUNDUP((C20+E20)/4,0)&gt;1," cars for "&amp;IF(AND(C16="Out-Of-State",C17&gt;350),700,C17*2)&amp;" miles each"," car for "&amp;IF(AND(C16="Out-Of-State",C17&gt;350),700,C17*2)&amp;" miles"),IF(B28="Transportation - Ticketed Transportation",D28/'Funding Categories'!$C$3&amp;IF(D28/'Funding Categories'!$C$3&gt;1,CONCATENATE(" round-trip tickets at $",'Funding Categories'!C3," per person")," round-trip ticket"),IF(B28="Transportation - Chartered Bus",C17*2&amp;" bus miles",C17*2&amp;" FCS Van miles"))))))</f>
        <v/>
      </c>
      <c r="F28" s="61"/>
    </row>
    <row r="29" spans="1:6" ht="16" customHeight="1" x14ac:dyDescent="0.2">
      <c r="A29" s="61"/>
      <c r="B29" s="44" t="str">
        <f>IF(OR(C21="",C21="No Fee"),"","Registration Fees")</f>
        <v/>
      </c>
      <c r="C29" s="45" t="str">
        <f>IF(AND(C22="",C23=""),"",IF(OR(C21="",C21="No Fee"),"",IF(C22&gt;'Funding Categories'!$C$6,(C20+Females)*'Funding Categories'!$C$6,(C20+Females)*C22+IF(C21="Individual Fee",0,IF(C23&lt;(C20+Females)*'Funding Categories'!$C$6-(C20+Females)*C22,C23,(C20+Females)*'Funding Categories'!$C$6-(C20+Females)*C22)))))</f>
        <v/>
      </c>
      <c r="D29" s="46" t="str">
        <f>IF(OR(C29="",E32=""),"",IF(E32="Denied",0,C29))</f>
        <v/>
      </c>
      <c r="E29" s="62" t="str">
        <f>IF(OR(C29="",E32=""),"",IF(E32="Not Approved","-",IF(C21="Individual Fee",D29/MIN(C22,'Funding Categories'!C6)&amp;IF(D29/C22&gt;1," individual registration fees"," individual registration fee"),IF(C21="Group Fee","1 group fee for "&amp;(C20+E20)&amp;IF((C20+E20)&gt;1," people"," person"),"1 group &amp; "&amp;(C20+E20)&amp;IF((C20+E20)&gt;1," individual fees"," individual fee")))))</f>
        <v/>
      </c>
      <c r="F29" s="61"/>
    </row>
    <row r="30" spans="1:6" ht="17" customHeight="1" x14ac:dyDescent="0.2">
      <c r="A30" s="61"/>
      <c r="B30" s="44" t="str">
        <f>IF(AND(E21="Ticketed Transportation",E22="Yes"),"Rental Cars","")</f>
        <v/>
      </c>
      <c r="C30" s="45" t="str">
        <f>IF(OR(E22="No",E22=""),"",IF(Transport="Ticketed Transportation",IF(AND(E22="Yes",E23&gt;=50),ROUNDUP((C20+Females)/4,0)*(IF(E17-E16+1&gt;=6,5,E17-E16+1))*'Funding Categories'!$C$7,0),""))</f>
        <v/>
      </c>
      <c r="D30" s="46" t="str">
        <f>IF(OR(C30="",E32=""),"",IF(OR(E32="Denied",C17&lt;50),0,C30))</f>
        <v/>
      </c>
      <c r="E30" s="54" t="str">
        <f>IF(OR(C30="",E32=""),"",IF(OR(E32="Not Approved",C17&lt;50),"-",IF(E23&gt;=50,ROUNDUP((C20+E20)/4,0)&amp;IF(ROUNDUP((C20+E20)/4,0)&gt;1," cars for "," car for ")&amp;IF(E18+1&gt;=6,5,E18+1)&amp;IF(E18+1&gt;1," days"," day"),"-")))</f>
        <v/>
      </c>
      <c r="F30" s="61"/>
    </row>
    <row r="31" spans="1:6" ht="5" customHeight="1" thickBot="1" x14ac:dyDescent="0.25">
      <c r="A31" s="61"/>
      <c r="B31" s="48"/>
      <c r="C31" s="49"/>
      <c r="D31" s="50"/>
      <c r="E31" s="55"/>
      <c r="F31" s="61"/>
    </row>
    <row r="32" spans="1:6" s="59" customFormat="1" ht="40" customHeight="1" thickTop="1" x14ac:dyDescent="0.2">
      <c r="A32" s="61"/>
      <c r="B32" s="87" t="s">
        <v>437</v>
      </c>
      <c r="C32" s="89" t="str">
        <f>IF(SUM(C27:C30)=0,"",SUM(C27:C30))</f>
        <v/>
      </c>
      <c r="D32" s="90" t="str">
        <f>IF(E32&gt;0,SUM(D27:D30),"")</f>
        <v/>
      </c>
      <c r="E32" s="88"/>
      <c r="F32" s="61"/>
    </row>
    <row r="33" spans="1:6" s="95" customFormat="1" ht="10" customHeight="1" x14ac:dyDescent="0.2">
      <c r="A33" s="6"/>
      <c r="B33" s="66"/>
      <c r="C33" s="66"/>
      <c r="D33" s="66"/>
      <c r="E33" s="66"/>
      <c r="F33" s="6"/>
    </row>
    <row r="34" spans="1:6" ht="35" customHeight="1" x14ac:dyDescent="0.2">
      <c r="B34" s="132" t="s">
        <v>14</v>
      </c>
      <c r="C34" s="133"/>
      <c r="D34" s="133"/>
      <c r="E34" s="134"/>
    </row>
    <row r="35" spans="1:6" ht="38" customHeight="1" x14ac:dyDescent="0.2">
      <c r="B35" s="113" t="s">
        <v>686</v>
      </c>
      <c r="C35" s="140" t="str">
        <f>IF(E32="APPROVED","Please note that this approved travel request counts as one (1) event to your organization's total 10 events elligible for SAFAC funding.",IF(E32="Not Approved","SAFAC was unable to approve this travel request and as such it will not count towards your organization's event cap of 10 events.",""))</f>
        <v/>
      </c>
      <c r="D35" s="140"/>
      <c r="E35" s="141"/>
    </row>
    <row r="36" spans="1:6" ht="103" customHeight="1" x14ac:dyDescent="0.2">
      <c r="B36" s="129" t="s">
        <v>682</v>
      </c>
      <c r="C36" s="129"/>
      <c r="D36" s="129"/>
      <c r="E36" s="129"/>
    </row>
    <row r="37" spans="1:6" ht="30.75" customHeight="1" x14ac:dyDescent="0.2">
      <c r="B37" s="119" t="s">
        <v>685</v>
      </c>
      <c r="C37" s="120"/>
      <c r="D37" s="121"/>
      <c r="E37" s="122"/>
      <c r="F37" s="6"/>
    </row>
    <row r="38" spans="1:6" ht="30.75" customHeight="1" x14ac:dyDescent="0.2">
      <c r="A38" s="56"/>
      <c r="B38" s="119" t="s">
        <v>6</v>
      </c>
      <c r="C38" s="123"/>
      <c r="D38" s="124"/>
      <c r="E38" s="125"/>
      <c r="F38" s="6"/>
    </row>
    <row r="39" spans="1:6" ht="30.75" customHeight="1" x14ac:dyDescent="0.2">
      <c r="A39" s="56"/>
      <c r="B39" s="119" t="s">
        <v>7</v>
      </c>
      <c r="C39" s="120"/>
      <c r="D39" s="121"/>
      <c r="E39" s="122"/>
      <c r="F39" s="6"/>
    </row>
    <row r="40" spans="1:6" ht="30.75" customHeight="1" x14ac:dyDescent="0.2">
      <c r="A40" s="56"/>
      <c r="B40" s="119" t="s">
        <v>8</v>
      </c>
      <c r="C40" s="120"/>
      <c r="D40" s="121"/>
      <c r="E40" s="122"/>
      <c r="F40" s="6"/>
    </row>
    <row r="41" spans="1:6" s="91" customFormat="1" ht="18" x14ac:dyDescent="0.2">
      <c r="A41" s="3"/>
      <c r="B41" s="65"/>
      <c r="C41" s="65"/>
      <c r="D41" s="65"/>
      <c r="E41" s="65"/>
      <c r="F41" s="3"/>
    </row>
    <row r="42" spans="1:6" ht="18" hidden="1" x14ac:dyDescent="0.2">
      <c r="B42" s="65"/>
      <c r="C42" s="65"/>
      <c r="D42" s="65"/>
      <c r="E42" s="65"/>
    </row>
    <row r="43" spans="1:6" ht="18" hidden="1" x14ac:dyDescent="0.2">
      <c r="B43" s="65"/>
      <c r="C43" s="65"/>
      <c r="D43" s="65"/>
      <c r="E43" s="65"/>
    </row>
    <row r="44" spans="1:6" ht="18" hidden="1" x14ac:dyDescent="0.2">
      <c r="B44" s="65"/>
      <c r="C44" s="65"/>
      <c r="D44" s="65"/>
      <c r="E44" s="65"/>
    </row>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spans="3:3" hidden="1" x14ac:dyDescent="0.2"/>
    <row r="66" spans="3:3" hidden="1" x14ac:dyDescent="0.2"/>
    <row r="67" spans="3:3" hidden="1" x14ac:dyDescent="0.2"/>
    <row r="68" spans="3:3" hidden="1" x14ac:dyDescent="0.2"/>
    <row r="69" spans="3:3" hidden="1" x14ac:dyDescent="0.2"/>
    <row r="70" spans="3:3" hidden="1" x14ac:dyDescent="0.2"/>
    <row r="71" spans="3:3" hidden="1" x14ac:dyDescent="0.2">
      <c r="C71" s="85"/>
    </row>
    <row r="72" spans="3:3" hidden="1" x14ac:dyDescent="0.2"/>
    <row r="73" spans="3:3" hidden="1" x14ac:dyDescent="0.2"/>
    <row r="74" spans="3:3" hidden="1" x14ac:dyDescent="0.2"/>
    <row r="75" spans="3:3" hidden="1" x14ac:dyDescent="0.2"/>
  </sheetData>
  <sheetProtection algorithmName="SHA-512" hashValue="kvdP3h77lAbQ069A/FyXEvZFNg3cuOuuoDuFt8cxSb5ABSc8+B33DzKgvsQrwFAJIO2l9xQ4ESd8lSgfUqZ6Yw==" saltValue="OgCYxwX+fCgFdh3uFiwAzA==" spinCount="100000" sheet="1" objects="1" scenarios="1" selectLockedCells="1"/>
  <dataConsolidate/>
  <mergeCells count="10">
    <mergeCell ref="B36:E36"/>
    <mergeCell ref="C2:E2"/>
    <mergeCell ref="C1:E1"/>
    <mergeCell ref="B34:E34"/>
    <mergeCell ref="B1:B2"/>
    <mergeCell ref="B11:C11"/>
    <mergeCell ref="C4:E4"/>
    <mergeCell ref="C12:E12"/>
    <mergeCell ref="C14:E14"/>
    <mergeCell ref="C35:E35"/>
  </mergeCells>
  <phoneticPr fontId="8" type="noConversion"/>
  <conditionalFormatting sqref="E5 C4:C5 C8:E10">
    <cfRule type="containsBlanks" dxfId="10" priority="17">
      <formula>LEN(TRIM(C4))=0</formula>
    </cfRule>
  </conditionalFormatting>
  <conditionalFormatting sqref="C16:C18 E20:E21 C20:C21 C12:C13 C14:E14 E13 E16:E17">
    <cfRule type="containsBlanks" dxfId="9" priority="11">
      <formula>LEN(TRIM(C12))=0</formula>
    </cfRule>
  </conditionalFormatting>
  <conditionalFormatting sqref="E23">
    <cfRule type="expression" dxfId="8" priority="10">
      <formula>AND(E21="Plane",E22="Yes",E23="")</formula>
    </cfRule>
  </conditionalFormatting>
  <conditionalFormatting sqref="E22">
    <cfRule type="expression" dxfId="7" priority="9">
      <formula>AND(E21="Plane",E22="")</formula>
    </cfRule>
  </conditionalFormatting>
  <conditionalFormatting sqref="E32">
    <cfRule type="containsText" dxfId="6" priority="8" operator="containsText" text="Not Approved">
      <formula>NOT(ISERROR(SEARCH("Not Approved",E32)))</formula>
    </cfRule>
  </conditionalFormatting>
  <conditionalFormatting sqref="C23">
    <cfRule type="expression" dxfId="5" priority="7">
      <formula>AND(OR(C21="Group Fee",C21="Both Individual &amp; Group Fee"),C23="")</formula>
    </cfRule>
  </conditionalFormatting>
  <conditionalFormatting sqref="C22">
    <cfRule type="expression" dxfId="4" priority="6">
      <formula>AND(OR(C21="Individual Fee",C21="Both Individual &amp; Group Fee"),C22="")</formula>
    </cfRule>
  </conditionalFormatting>
  <conditionalFormatting sqref="C20">
    <cfRule type="expression" dxfId="3" priority="4">
      <formula>AND($C$13="Conference",$C$20+$E$20&gt;4)</formula>
    </cfRule>
  </conditionalFormatting>
  <conditionalFormatting sqref="E20">
    <cfRule type="expression" dxfId="2" priority="3">
      <formula>AND($C$13="Conference",$C$20+$E$20&gt;4)</formula>
    </cfRule>
  </conditionalFormatting>
  <conditionalFormatting sqref="C37:E40">
    <cfRule type="containsBlanks" dxfId="1" priority="1">
      <formula>LEN(TRIM(C37))=0</formula>
    </cfRule>
    <cfRule type="containsBlanks" dxfId="0" priority="2" stopIfTrue="1">
      <formula>LEN(TRIM(C37))=0</formula>
    </cfRule>
  </conditionalFormatting>
  <dataValidations count="18">
    <dataValidation type="list" allowBlank="1" showInputMessage="1" showErrorMessage="1" sqref="E32" xr:uid="{00000000-0002-0000-0100-000000000000}">
      <formula1>"Approved, Not Approved"</formula1>
    </dataValidation>
    <dataValidation type="decimal" errorStyle="warning" allowBlank="1" showInputMessage="1" showErrorMessage="1" errorTitle="Alert - Minimum Distance" error="Rental cars will only be funded in the event that the final destination is greater than 50.0 miles from the nearest airport. Please note that your Requested Expenses will reflect $0.00." prompt="If you need a rental car, please enter the distance to the nearest airport in miles. Remember that rental cars will only be considered if the final destination is greater than 50.0 miles from the closest airport. Otherwise, leave this cell blank." sqref="E23" xr:uid="{00000000-0002-0000-0100-000001000000}">
      <formula1>IF(AND(E21="Plane",E22="Yes"),50)</formula1>
      <formula2>10000</formula2>
    </dataValidation>
    <dataValidation type="date" errorStyle="warning" operator="lessThanOrEqual" allowBlank="1" showInputMessage="1" showErrorMessage="1" errorTitle="Maximum Trip Length Exceeded" error="SAFAC will fund up to 6 days/5 nights for any individual trip. Please note that your Requested Expenses will only reflect 6 days/5 nights. " prompt="Please enter the date you plan to return from your trip as a standard date: mm/dd/yyyy." sqref="E17" xr:uid="{00000000-0002-0000-0100-000002000000}">
      <formula1>E16+5</formula1>
    </dataValidation>
    <dataValidation type="list" allowBlank="1" showInputMessage="1" showErrorMessage="1" prompt="If you have selected Plane as your mode of transportation, please select whether you need a rental car using the dropdown. Otherwise, leave this cell blank." sqref="E22" xr:uid="{00000000-0002-0000-0100-000003000000}">
      <formula1>"Yes, No"</formula1>
    </dataValidation>
    <dataValidation errorStyle="warning" allowBlank="1" showInputMessage="1" showErrorMessage="1" errorTitle="Maximum Trip Length Exceeded" error="SAFAC will fund up to 7 nights for any individual trip. Click Yes to proceed." prompt="Please enter the date you plan to leave for your trip as a standard date: mm/dd/yyyy." sqref="E16" xr:uid="{00000000-0002-0000-0100-000004000000}"/>
    <dataValidation type="list" allowBlank="1" showInputMessage="1" showErrorMessage="1" prompt="Please select whether your final destination is in-state or out-of-state using the dropdown." sqref="C16" xr:uid="{00000000-0002-0000-0100-000005000000}">
      <formula1>"In-State, Out-of-State"</formula1>
    </dataValidation>
    <dataValidation type="decimal" errorStyle="warning" allowBlank="1" showInputMessage="1" showErrorMessage="1" errorTitle="Alert - Local Travel" error="SAFAC will not fund travel to any destination within 50 miles of the University of Miami campus. " prompt="Please input the distance in miles (one-way) from the University of Miami to your final destination as a number rounding to the nearest two decimals. _x000a__x000a_For mapping purposes, the origin address is 1330 Miller Dr. Coral Gables, FL 33146." sqref="C17" xr:uid="{00000000-0002-0000-0100-000006000000}">
      <formula1>50</formula1>
      <formula2>10000</formula2>
    </dataValidation>
    <dataValidation type="list" allowBlank="1" showInputMessage="1" showErrorMessage="1" errorTitle="Invalid Entry" error="Please select either Car, Bus, Plane, or FCS Van._x000a__x000a_If you do not require transportation, select None." prompt="Please select the mode of transportation using the dropdown. " sqref="E21" xr:uid="{00000000-0002-0000-0100-000007000000}">
      <formula1>"Car, Chartered Bus, Ticketed Transportation, FCS Van, None"</formula1>
    </dataValidation>
    <dataValidation type="list" allowBlank="1" showInputMessage="1" showErrorMessage="1" prompt="If the event requires a registration, admission, or program fee, please select whether it is an Individual Fee, a Group Fee, or both Individual &amp; Group Fee using the dropdown. If no fees are required, please select No Fees." sqref="C21" xr:uid="{00000000-0002-0000-0100-000008000000}">
      <formula1>"Individual Fee, Group Fee, Both Individual &amp; Group Fee, No Fee"</formula1>
    </dataValidation>
    <dataValidation type="list" allowBlank="1" showInputMessage="1" showErrorMessage="1" sqref="C21" xr:uid="{00000000-0002-0000-0100-000009000000}">
      <formula1>"No Fee, Individual Fee, Group Fee, Both Individual &amp; Group Fee"</formula1>
    </dataValidation>
    <dataValidation type="decimal" errorStyle="warning" allowBlank="1" showInputMessage="1" showErrorMessage="1" errorTitle="Registration Fee Limit Exceeded" error="SAFAC will fund up to $125 per person in registration or admission fees. Click Yes to proceed." prompt="If you require an individual registration fee, please enter the cost per person here. Otherwise, leave this cell blank." sqref="C22" xr:uid="{00000000-0002-0000-0100-00000A000000}">
      <formula1>0</formula1>
      <formula2>125</formula2>
    </dataValidation>
    <dataValidation type="list" allowBlank="1" showInputMessage="1" showErrorMessage="1" prompt="Please select the type of travel requested by using the dropdown menu:_x000a_Conference_x000a_Competition/Tournament_x000a_Spiritual/Religious Retreat_x000a_Recreation_x000a_Other (Specify in Purpose of Travel)" sqref="C13" xr:uid="{00000000-0002-0000-0100-00000B000000}">
      <formula1>"Conference, Competition/Tournament, Spiritual Retreat, Recreation, Other"</formula1>
    </dataValidation>
    <dataValidation allowBlank="1" showInputMessage="1" showErrorMessage="1" prompt="If you have a Program ID and it does not appear after selecting your Organization Name, please enter it manually by typing directly into this cell to overwrite the formula. " sqref="C5" xr:uid="{00000000-0002-0000-0100-00000C000000}"/>
    <dataValidation allowBlank="1" showInputMessage="1" showErrorMessage="1" prompt="Please enter the details of your travel request here. Please provide as much specific information as possible regarding the reason for your travel request." sqref="C14:E14" xr:uid="{00000000-0002-0000-0100-00000D000000}"/>
    <dataValidation type="list" allowBlank="1" showInputMessage="1" showErrorMessage="1" prompt="Please select whether you need lodging using the dropdown." sqref="C18" xr:uid="{00000000-0002-0000-0100-00000E000000}">
      <formula1>"Yes, No"</formula1>
    </dataValidation>
    <dataValidation allowBlank="1" showInputMessage="1" showErrorMessage="1" prompt="Please enter your final destination city and state. For international travel, please enter the destination city and country. " sqref="E13" xr:uid="{00000000-0002-0000-0100-00000F000000}"/>
    <dataValidation allowBlank="1" showInputMessage="1" showErrorMessage="1" prompt="Please provide a title for your travel request. This can be the name of your conference or tournament or something else that accurately reflects the purpose of travel. " sqref="C12:E12" xr:uid="{00000000-0002-0000-0100-000010000000}"/>
    <dataValidation allowBlank="1" showInputMessage="1" showErrorMessage="1" prompt="Please enter the number of members registered to your organization's OrgSync portal. " sqref="E5" xr:uid="{00000000-0002-0000-0100-000011000000}"/>
  </dataValidations>
  <pageMargins left="0.25" right="0.25" top="0.5" bottom="0.5" header="0.3" footer="0.3"/>
  <pageSetup scale="66"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decimal" errorStyle="warning" showInputMessage="1" showErrorMessage="1" errorTitle="Alert - Registration Cap Reached" error="Group fees are calculated at the per-person rate and added to any individual registration fees. You have reached the maximum per-person fee. Please note that your Requested Expenses will reflect this maximum reached." prompt="If you require a group registration fee, please enter the group cost here. Otherwise, leave this cell blank." xr:uid="{00000000-0002-0000-0100-000012000000}">
          <x14:formula1>
            <xm:f>0</xm:f>
          </x14:formula1>
          <x14:formula2>
            <xm:f>(IF(OR(C21="",C21="No Fee"),"",((C20+E20)*'Funding Categories'!$C$6)-(IF(C21="Group Fee",0,(C20+E20)*C22))))</xm:f>
          </x14:formula2>
          <xm:sqref>C23</xm:sqref>
        </x14:dataValidation>
        <x14:dataValidation type="list" errorStyle="warning" allowBlank="1" showInputMessage="1" showErrorMessage="1" error="You are entering a name not in the dropdown. By proceeding you acknowledge that you are a new organization. If you require additional assistance, please contact your SAFAC liaison. " prompt="Please select your organization from the dropdown. If you are a new organization and cannot find your name, please type it manually. " xr:uid="{00000000-0002-0000-0100-000013000000}">
          <x14:formula1>
            <xm:f>Database!$A$3:$A$500</xm:f>
          </x14:formula1>
          <xm:sqref>C4:E4</xm:sqref>
        </x14:dataValidation>
        <x14:dataValidation type="whole" errorStyle="warning" showInputMessage="1" showErrorMessage="1" error="Please ensure you are registering the correct number of people:_x000a_Conferences - max 4 people_x000a_Competitions/Tournaments - refer to your team's N_x000a_All other travel - 20% of OrgSync membership, up to 12" prompt="Please ensure that you are registering the correct number of people:_x000a__x000a_Conferences - max of 4 per conference_x000a__x000a_Competitions/tournaments - refer to your team's N_x000a__x000a_All other travel - max of 20% of OrgSync membership, up to 12 people" xr:uid="{00000000-0002-0000-0100-000014000000}">
          <x14:formula1>
            <xm:f>0</xm:f>
          </x14:formula1>
          <x14:formula2>
            <xm:f>IF(C13="Conference",4-E20,IF(AND(C13="Competition/Tournament",IFERROR(VLOOKUP(C4,Database!A:B,3,0),-1)&gt;0),VLOOKUP(C4,Database!A:B,3,0)+IF(VLOOKUP(C4,Database!A:B,3,0)&lt;10,2,4)-E20,IF(E5*0.2&gt;12,12,E5*0.2-E20)))</xm:f>
          </x14:formula2>
          <xm:sqref>C20</xm:sqref>
        </x14:dataValidation>
        <x14:dataValidation type="whole" errorStyle="warning" showInputMessage="1" showErrorMessage="1" error="Please ensure you are registering the correct number of people:_x000a_Conferences - max 4 people_x000a_Competitions/Tournaments - refer to your team's N_x000a_All other travel - 20% of OrgSync membership, up to 12" prompt="Please ensure that you are registering the correct number of people:_x000a__x000a_Conferences - max of 4 per conference_x000a__x000a_Competitions/tournaments - refer to your team's N_x000a__x000a_All other travel - max of 20% of OrgSync membership, up to 12 people" xr:uid="{00000000-0002-0000-0100-000015000000}">
          <x14:formula1>
            <xm:f>0</xm:f>
          </x14:formula1>
          <x14:formula2>
            <xm:f>IF(C13="Conference",4-C20,IF(AND(C13="Competition/Tournament",IFERROR(VLOOKUP(C4,Database!A:B,3,0),-1)&gt;0),VLOOKUP(C4,Database!A:B,3,0)+IF(VLOOKUP(C4,Database!A:B,3,0)&lt;10,2,4)-C20,IF(E5*0.2&gt;12,12,E5*0.2-C20)))</xm:f>
          </x14:formula2>
          <xm:sqref>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H143"/>
  <sheetViews>
    <sheetView workbookViewId="0">
      <pane ySplit="6" topLeftCell="A7" activePane="bottomLeft" state="frozen"/>
      <selection activeCell="D7" sqref="D7"/>
      <selection pane="bottomLeft" activeCell="C7" sqref="C7"/>
    </sheetView>
  </sheetViews>
  <sheetFormatPr baseColWidth="10" defaultColWidth="0" defaultRowHeight="16" zeroHeight="1" x14ac:dyDescent="0.2"/>
  <cols>
    <col min="1" max="1" width="58.6640625" style="22" customWidth="1"/>
    <col min="2" max="3" width="16.83203125" style="28" customWidth="1"/>
    <col min="4" max="4" width="16.83203125" style="30" customWidth="1"/>
    <col min="5" max="8" width="0" style="22" hidden="1" customWidth="1"/>
    <col min="9" max="16384" width="10.83203125" style="22" hidden="1"/>
  </cols>
  <sheetData>
    <row r="1" spans="1:4" ht="65" customHeight="1" x14ac:dyDescent="0.2">
      <c r="A1" s="142" t="str">
        <f>""&amp;'Travel Sheet'!C4&amp;" Travel Request"</f>
        <v xml:space="preserve"> Travel Request</v>
      </c>
      <c r="B1" s="142"/>
      <c r="C1" s="142"/>
      <c r="D1" s="142"/>
    </row>
    <row r="2" spans="1:4" ht="35" customHeight="1" x14ac:dyDescent="0.2">
      <c r="A2" s="143"/>
      <c r="B2" s="143"/>
      <c r="C2" s="143"/>
      <c r="D2" s="107"/>
    </row>
    <row r="3" spans="1:4" ht="19" customHeight="1" x14ac:dyDescent="0.2">
      <c r="A3" s="144" t="s">
        <v>16</v>
      </c>
      <c r="B3" s="144"/>
      <c r="C3" s="144"/>
      <c r="D3" s="23" t="s">
        <v>3</v>
      </c>
    </row>
    <row r="4" spans="1:4" ht="35" customHeight="1" x14ac:dyDescent="0.2">
      <c r="A4" s="143"/>
      <c r="B4" s="143"/>
      <c r="C4" s="143"/>
      <c r="D4" s="107"/>
    </row>
    <row r="5" spans="1:4" ht="20" customHeight="1" x14ac:dyDescent="0.2">
      <c r="A5" s="144" t="s">
        <v>17</v>
      </c>
      <c r="B5" s="144"/>
      <c r="C5" s="144"/>
      <c r="D5" s="23" t="s">
        <v>3</v>
      </c>
    </row>
    <row r="6" spans="1:4" ht="40" customHeight="1" x14ac:dyDescent="0.2">
      <c r="A6" s="24" t="s">
        <v>4</v>
      </c>
      <c r="B6" s="25" t="s">
        <v>18</v>
      </c>
      <c r="C6" s="109" t="s">
        <v>574</v>
      </c>
      <c r="D6" s="26" t="s">
        <v>19</v>
      </c>
    </row>
    <row r="7" spans="1:4" x14ac:dyDescent="0.2">
      <c r="A7" s="27" t="str">
        <f>IF('Travel Sheet'!B27="","",'Travel Sheet'!B27)</f>
        <v/>
      </c>
      <c r="B7" s="28" t="str">
        <f>IF('Travel Sheet'!D27="","",IF('Travel Sheet'!C27-'Travel Sheet'!D27=0,"-",'Travel Sheet'!C27-'Travel Sheet'!D27))</f>
        <v/>
      </c>
      <c r="C7" s="110"/>
      <c r="D7" s="29"/>
    </row>
    <row r="8" spans="1:4" x14ac:dyDescent="0.2">
      <c r="A8" s="27" t="str">
        <f>IF('Travel Sheet'!B28="","",'Travel Sheet'!B28)</f>
        <v/>
      </c>
      <c r="B8" s="28" t="str">
        <f>IF('Travel Sheet'!D28="","",IF('Travel Sheet'!C28-'Travel Sheet'!D28=0,"-",'Travel Sheet'!C28-'Travel Sheet'!D28))</f>
        <v/>
      </c>
      <c r="C8" s="110"/>
      <c r="D8" s="29"/>
    </row>
    <row r="9" spans="1:4" x14ac:dyDescent="0.2">
      <c r="A9" s="27" t="str">
        <f>IF('Travel Sheet'!B29="","",'Travel Sheet'!B29)</f>
        <v/>
      </c>
      <c r="B9" s="28" t="str">
        <f>IF('Travel Sheet'!D29="","",IF('Travel Sheet'!C29-'Travel Sheet'!D29=0,"-",'Travel Sheet'!C29-'Travel Sheet'!D29))</f>
        <v/>
      </c>
      <c r="C9" s="110"/>
      <c r="D9" s="29"/>
    </row>
    <row r="10" spans="1:4" x14ac:dyDescent="0.2">
      <c r="A10" s="27" t="str">
        <f>IF('Travel Sheet'!B30="","",'Travel Sheet'!B30)</f>
        <v/>
      </c>
      <c r="B10" s="28" t="str">
        <f>IF('Travel Sheet'!D30="","",IF('Travel Sheet'!C30-'Travel Sheet'!D30=0,"-",'Travel Sheet'!C30-'Travel Sheet'!D30))</f>
        <v/>
      </c>
      <c r="C10" s="110"/>
      <c r="D10" s="29"/>
    </row>
    <row r="11" spans="1:4" hidden="1" x14ac:dyDescent="0.2"/>
    <row r="12" spans="1:4" hidden="1" x14ac:dyDescent="0.2"/>
    <row r="13" spans="1:4" hidden="1" x14ac:dyDescent="0.2"/>
    <row r="14" spans="1:4" hidden="1" x14ac:dyDescent="0.2"/>
    <row r="15" spans="1:4" hidden="1" x14ac:dyDescent="0.2"/>
    <row r="16" spans="1:4"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sheetData>
  <sheetProtection algorithmName="SHA-512" hashValue="UdXIZEMuzqY2Lnx/lRykmsbj5nI2Tp4Rmo8iZjBNefBwvhChuQuySrqJ1Z0IYSYw3cADQmaC1bpz/N606BAxaw==" saltValue="NiLq7XHQqx3myt+R4c7UTQ==" spinCount="100000" sheet="1" objects="1" scenarios="1" selectLockedCells="1"/>
  <mergeCells count="5">
    <mergeCell ref="A1:D1"/>
    <mergeCell ref="A2:C2"/>
    <mergeCell ref="A3:C3"/>
    <mergeCell ref="A4:C4"/>
    <mergeCell ref="A5:C5"/>
  </mergeCells>
  <phoneticPr fontId="8" type="noConversion"/>
  <pageMargins left="0.25" right="0.25" top="0.5" bottom="0.5" header="0.3" footer="0.3"/>
  <pageSetup scale="64" fitToHeight="2"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27"/>
  <sheetViews>
    <sheetView workbookViewId="0">
      <selection activeCell="A12" sqref="A12"/>
    </sheetView>
  </sheetViews>
  <sheetFormatPr baseColWidth="10" defaultColWidth="0" defaultRowHeight="16" zeroHeight="1" x14ac:dyDescent="0.2"/>
  <cols>
    <col min="1" max="1" width="23.33203125" style="1" customWidth="1"/>
    <col min="2" max="2" width="23.33203125" style="17" customWidth="1"/>
    <col min="3" max="3" width="23.33203125" style="8" customWidth="1"/>
    <col min="4" max="4" width="23.33203125" style="21" customWidth="1"/>
    <col min="5" max="16384" width="10.83203125" style="1" hidden="1"/>
  </cols>
  <sheetData>
    <row r="1" spans="1:4" ht="65" customHeight="1" x14ac:dyDescent="0.2">
      <c r="A1" s="126" t="s">
        <v>9</v>
      </c>
      <c r="B1" s="126"/>
      <c r="C1" s="126"/>
      <c r="D1" s="126"/>
    </row>
    <row r="2" spans="1:4" s="16" customFormat="1" ht="40" customHeight="1" x14ac:dyDescent="0.25">
      <c r="A2" s="14" t="s">
        <v>5</v>
      </c>
      <c r="B2" s="18" t="s">
        <v>13</v>
      </c>
      <c r="C2" s="15" t="s">
        <v>11</v>
      </c>
      <c r="D2" s="20" t="s">
        <v>12</v>
      </c>
    </row>
    <row r="3" spans="1:4" x14ac:dyDescent="0.2">
      <c r="A3" s="1" t="s">
        <v>681</v>
      </c>
      <c r="B3" s="17" t="s">
        <v>10</v>
      </c>
      <c r="C3" s="8">
        <v>150</v>
      </c>
      <c r="D3" s="21">
        <f>SUMIFS('Travel Sheet'!$D$27:$D$30,'Travel Sheet'!$B$27:$B$30,"Transportation - Plane")</f>
        <v>0</v>
      </c>
    </row>
    <row r="4" spans="1:4" x14ac:dyDescent="0.2">
      <c r="A4" s="1" t="s">
        <v>21</v>
      </c>
      <c r="B4" s="17" t="s">
        <v>10</v>
      </c>
      <c r="C4" s="10">
        <v>150</v>
      </c>
      <c r="D4" s="21">
        <f>SUMIFS('Travel Sheet'!$D$27:$D$30,'Travel Sheet'!$B$27:$B$30,"Hotels")</f>
        <v>0</v>
      </c>
    </row>
    <row r="5" spans="1:4" x14ac:dyDescent="0.2">
      <c r="A5" s="1" t="s">
        <v>22</v>
      </c>
      <c r="B5" s="17" t="s">
        <v>10</v>
      </c>
      <c r="C5" s="9">
        <v>0.3</v>
      </c>
      <c r="D5" s="21">
        <f>SUMIFS('Travel Sheet'!$D$27:$D$30,'Travel Sheet'!$B$27:$B$30,"Transportation - Car")</f>
        <v>0</v>
      </c>
    </row>
    <row r="6" spans="1:4" x14ac:dyDescent="0.2">
      <c r="A6" s="1" t="s">
        <v>23</v>
      </c>
      <c r="B6" s="17" t="s">
        <v>10</v>
      </c>
      <c r="C6" s="8">
        <v>100</v>
      </c>
      <c r="D6" s="21">
        <f>SUMIFS('Travel Sheet'!$D$27:$D$30,'Travel Sheet'!$B$27:$B$30,"Registration Fees")</f>
        <v>0</v>
      </c>
    </row>
    <row r="7" spans="1:4" x14ac:dyDescent="0.2">
      <c r="A7" s="1" t="s">
        <v>24</v>
      </c>
      <c r="B7" s="17" t="s">
        <v>10</v>
      </c>
      <c r="C7" s="8">
        <v>50</v>
      </c>
      <c r="D7" s="21">
        <f>SUMIFS('Travel Sheet'!$D$27:$D$30,'Travel Sheet'!$B$27:$B$30,"Rental Cars")</f>
        <v>0</v>
      </c>
    </row>
    <row r="8" spans="1:4" x14ac:dyDescent="0.2">
      <c r="B8" s="31"/>
    </row>
    <row r="9" spans="1:4" x14ac:dyDescent="0.2"/>
    <row r="10" spans="1:4" x14ac:dyDescent="0.2">
      <c r="C10" s="19"/>
    </row>
    <row r="11" spans="1:4" x14ac:dyDescent="0.2"/>
    <row r="12" spans="1:4" x14ac:dyDescent="0.2"/>
    <row r="13" spans="1:4" x14ac:dyDescent="0.2"/>
    <row r="14" spans="1:4" x14ac:dyDescent="0.2"/>
    <row r="15" spans="1:4" x14ac:dyDescent="0.2"/>
    <row r="16" spans="1:4"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sheetData>
  <sheetProtection algorithmName="SHA-512" hashValue="c7Wwa/W/SJV+CGNxbdX25jmRTC8+N0TaSJJiSYtOWZPrnfIs+17F6IHuYaepddlzKGzvtV5kZMbUa2RQp9SzAA==" saltValue="+e7zk/AK2jB97BC8Dh73Yg==" spinCount="100000" sheet="1" objects="1" scenarios="1" selectLockedCells="1"/>
  <sortState xmlns:xlrd2="http://schemas.microsoft.com/office/spreadsheetml/2017/richdata2" ref="A4:D24">
    <sortCondition ref="A3"/>
  </sortState>
  <mergeCells count="1">
    <mergeCell ref="A1:D1"/>
  </mergeCells>
  <phoneticPr fontId="8" type="noConversion"/>
  <pageMargins left="0.7" right="0.7" top="0.75" bottom="0.75" header="0.3" footer="0.3"/>
  <pageSetup scale="73"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H6"/>
  <sheetViews>
    <sheetView workbookViewId="0">
      <selection activeCell="E19" sqref="E19"/>
    </sheetView>
  </sheetViews>
  <sheetFormatPr baseColWidth="10" defaultColWidth="9" defaultRowHeight="16" x14ac:dyDescent="0.2"/>
  <cols>
    <col min="1" max="1" width="14" style="98" bestFit="1" customWidth="1"/>
    <col min="2" max="2" width="16.1640625" style="98" customWidth="1"/>
    <col min="3" max="3" width="26.83203125" style="98" bestFit="1" customWidth="1"/>
    <col min="4" max="4" width="35.1640625" style="98" customWidth="1"/>
    <col min="5" max="5" width="19.83203125" style="98" customWidth="1"/>
    <col min="6" max="6" width="10.1640625" style="98" customWidth="1"/>
    <col min="7" max="8" width="16.6640625" style="98" customWidth="1"/>
    <col min="9" max="16384" width="9" style="98"/>
  </cols>
  <sheetData>
    <row r="1" spans="1:8" s="104" customFormat="1" ht="34" x14ac:dyDescent="0.2">
      <c r="A1" s="102" t="s">
        <v>432</v>
      </c>
      <c r="B1" s="102" t="s">
        <v>562</v>
      </c>
      <c r="C1" s="102" t="s">
        <v>563</v>
      </c>
      <c r="D1" s="102" t="s">
        <v>4</v>
      </c>
      <c r="E1" s="102" t="s">
        <v>564</v>
      </c>
      <c r="F1" s="102" t="s">
        <v>565</v>
      </c>
      <c r="G1" s="103" t="s">
        <v>566</v>
      </c>
      <c r="H1" s="103" t="s">
        <v>567</v>
      </c>
    </row>
    <row r="2" spans="1:8" x14ac:dyDescent="0.2">
      <c r="A2" s="99">
        <f>'Travel Sheet'!$C$4</f>
        <v>0</v>
      </c>
      <c r="B2" s="100" t="s">
        <v>568</v>
      </c>
      <c r="C2" s="100">
        <f>'Travel Sheet'!$C$12</f>
        <v>0</v>
      </c>
      <c r="D2" s="98" t="str">
        <f>IF(H2&gt;0,'Travel Sheet'!E28,"-")</f>
        <v>-</v>
      </c>
      <c r="E2" s="100" t="s">
        <v>20</v>
      </c>
      <c r="F2" s="100"/>
      <c r="G2" s="105">
        <f>H2/'Funding Categories'!C3</f>
        <v>0</v>
      </c>
      <c r="H2" s="101">
        <f>'Funding Categories'!D3</f>
        <v>0</v>
      </c>
    </row>
    <row r="3" spans="1:8" x14ac:dyDescent="0.2">
      <c r="A3" s="99">
        <f>'Travel Sheet'!$C$4</f>
        <v>0</v>
      </c>
      <c r="B3" s="100" t="s">
        <v>568</v>
      </c>
      <c r="C3" s="100">
        <f>'Travel Sheet'!$C$12</f>
        <v>0</v>
      </c>
      <c r="D3" s="98" t="str">
        <f>'Travel Sheet'!E27</f>
        <v/>
      </c>
      <c r="E3" s="100" t="s">
        <v>21</v>
      </c>
      <c r="F3" s="100"/>
      <c r="G3" s="105">
        <f>H3/'Funding Categories'!C4</f>
        <v>0</v>
      </c>
      <c r="H3" s="101">
        <f>'Funding Categories'!D4</f>
        <v>0</v>
      </c>
    </row>
    <row r="4" spans="1:8" x14ac:dyDescent="0.2">
      <c r="A4" s="99">
        <f>'Travel Sheet'!$C$4</f>
        <v>0</v>
      </c>
      <c r="B4" s="100" t="s">
        <v>568</v>
      </c>
      <c r="C4" s="100">
        <f>'Travel Sheet'!$C$12</f>
        <v>0</v>
      </c>
      <c r="D4" s="98" t="str">
        <f>IF(H4&gt;0,'Travel Sheet'!E28,"-")</f>
        <v>-</v>
      </c>
      <c r="E4" s="100" t="s">
        <v>22</v>
      </c>
      <c r="F4" s="100"/>
      <c r="G4" s="105">
        <f>H4/'Funding Categories'!C5</f>
        <v>0</v>
      </c>
      <c r="H4" s="101">
        <f>'Funding Categories'!D5</f>
        <v>0</v>
      </c>
    </row>
    <row r="5" spans="1:8" x14ac:dyDescent="0.2">
      <c r="A5" s="99">
        <f>'Travel Sheet'!$C$4</f>
        <v>0</v>
      </c>
      <c r="B5" s="100" t="s">
        <v>568</v>
      </c>
      <c r="C5" s="100">
        <f>'Travel Sheet'!$C$12</f>
        <v>0</v>
      </c>
      <c r="D5" s="98" t="str">
        <f>'Travel Sheet'!E29</f>
        <v/>
      </c>
      <c r="E5" s="100" t="s">
        <v>23</v>
      </c>
      <c r="F5" s="100"/>
      <c r="G5" s="105">
        <f>H5/'Funding Categories'!C6</f>
        <v>0</v>
      </c>
      <c r="H5" s="101">
        <f>'Funding Categories'!D6</f>
        <v>0</v>
      </c>
    </row>
    <row r="6" spans="1:8" x14ac:dyDescent="0.2">
      <c r="A6" s="99">
        <f>'Travel Sheet'!$C$4</f>
        <v>0</v>
      </c>
      <c r="B6" s="100" t="s">
        <v>568</v>
      </c>
      <c r="C6" s="100">
        <f>'Travel Sheet'!$C$12</f>
        <v>0</v>
      </c>
      <c r="D6" s="98" t="str">
        <f>'Travel Sheet'!E30</f>
        <v/>
      </c>
      <c r="E6" s="100" t="s">
        <v>24</v>
      </c>
      <c r="F6" s="100"/>
      <c r="G6" s="105">
        <f>H6/'Funding Categories'!C7</f>
        <v>0</v>
      </c>
      <c r="H6" s="101">
        <f>'Funding Categories'!D7</f>
        <v>0</v>
      </c>
    </row>
  </sheetData>
  <sheetProtection algorithmName="SHA-512" hashValue="b3Sd/nk+eo1EFOYE3+I8iucJLotJZDTXcWVypSWSXVpq9OvP8Uof50ML8RLnsAK6AEF3pJOItpHvPrUgbOvvtw==" saltValue="vmEQ+F3qV2nzsc+ljpym9w==" spinCount="100000" sheet="1" objects="1" scenarios="1"/>
  <sortState xmlns:xlrd2="http://schemas.microsoft.com/office/spreadsheetml/2017/richdata2" ref="A2:J6">
    <sortCondition ref="E3"/>
  </sortState>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C352"/>
  <sheetViews>
    <sheetView workbookViewId="0">
      <selection activeCell="A330" sqref="A330"/>
    </sheetView>
  </sheetViews>
  <sheetFormatPr baseColWidth="10" defaultColWidth="0" defaultRowHeight="16" x14ac:dyDescent="0.2"/>
  <cols>
    <col min="1" max="1" width="86.83203125" bestFit="1" customWidth="1"/>
    <col min="2" max="2" width="32.33203125" style="34" bestFit="1" customWidth="1"/>
    <col min="3" max="3" width="0" hidden="1" customWidth="1"/>
    <col min="4" max="16384" width="10.83203125" hidden="1"/>
  </cols>
  <sheetData>
    <row r="1" spans="1:2" ht="65" customHeight="1" x14ac:dyDescent="0.35">
      <c r="A1" s="35" t="s">
        <v>433</v>
      </c>
      <c r="B1" s="32"/>
    </row>
    <row r="2" spans="1:2" s="38" customFormat="1" ht="40" customHeight="1" x14ac:dyDescent="0.2">
      <c r="A2" s="36" t="s">
        <v>432</v>
      </c>
      <c r="B2" s="37" t="s">
        <v>434</v>
      </c>
    </row>
    <row r="3" spans="1:2" x14ac:dyDescent="0.2">
      <c r="A3" s="1" t="s">
        <v>25</v>
      </c>
      <c r="B3" s="111" t="s">
        <v>188</v>
      </c>
    </row>
    <row r="4" spans="1:2" x14ac:dyDescent="0.2">
      <c r="A4" s="1" t="s">
        <v>26</v>
      </c>
      <c r="B4" s="111" t="s">
        <v>189</v>
      </c>
    </row>
    <row r="5" spans="1:2" x14ac:dyDescent="0.2">
      <c r="A5" s="1" t="s">
        <v>27</v>
      </c>
      <c r="B5" s="111" t="s">
        <v>190</v>
      </c>
    </row>
    <row r="6" spans="1:2" x14ac:dyDescent="0.2">
      <c r="A6" s="1" t="s">
        <v>601</v>
      </c>
      <c r="B6" s="111" t="s">
        <v>191</v>
      </c>
    </row>
    <row r="7" spans="1:2" x14ac:dyDescent="0.2">
      <c r="A7" s="1" t="s">
        <v>28</v>
      </c>
      <c r="B7" s="111" t="s">
        <v>192</v>
      </c>
    </row>
    <row r="8" spans="1:2" x14ac:dyDescent="0.2">
      <c r="A8" s="1" t="s">
        <v>29</v>
      </c>
      <c r="B8" s="111" t="s">
        <v>193</v>
      </c>
    </row>
    <row r="9" spans="1:2" x14ac:dyDescent="0.2">
      <c r="A9" s="1" t="s">
        <v>30</v>
      </c>
      <c r="B9" s="111" t="s">
        <v>194</v>
      </c>
    </row>
    <row r="10" spans="1:2" x14ac:dyDescent="0.2">
      <c r="A10" s="1" t="s">
        <v>31</v>
      </c>
      <c r="B10" s="111" t="s">
        <v>195</v>
      </c>
    </row>
    <row r="11" spans="1:2" x14ac:dyDescent="0.2">
      <c r="A11" s="1" t="s">
        <v>32</v>
      </c>
      <c r="B11" s="111" t="s">
        <v>196</v>
      </c>
    </row>
    <row r="12" spans="1:2" x14ac:dyDescent="0.2">
      <c r="A12" s="1" t="s">
        <v>33</v>
      </c>
      <c r="B12" s="111" t="s">
        <v>198</v>
      </c>
    </row>
    <row r="13" spans="1:2" x14ac:dyDescent="0.2">
      <c r="A13" s="1" t="s">
        <v>34</v>
      </c>
      <c r="B13" s="111" t="s">
        <v>200</v>
      </c>
    </row>
    <row r="14" spans="1:2" x14ac:dyDescent="0.2">
      <c r="A14" s="1" t="s">
        <v>450</v>
      </c>
      <c r="B14" s="111" t="s">
        <v>201</v>
      </c>
    </row>
    <row r="15" spans="1:2" x14ac:dyDescent="0.2">
      <c r="A15" s="1" t="s">
        <v>451</v>
      </c>
      <c r="B15" s="111" t="s">
        <v>202</v>
      </c>
    </row>
    <row r="16" spans="1:2" x14ac:dyDescent="0.2">
      <c r="A16" s="1" t="s">
        <v>452</v>
      </c>
      <c r="B16" s="111" t="s">
        <v>203</v>
      </c>
    </row>
    <row r="17" spans="1:2" x14ac:dyDescent="0.2">
      <c r="A17" s="1" t="s">
        <v>453</v>
      </c>
      <c r="B17" s="111" t="s">
        <v>204</v>
      </c>
    </row>
    <row r="18" spans="1:2" x14ac:dyDescent="0.2">
      <c r="A18" s="1" t="s">
        <v>454</v>
      </c>
      <c r="B18" s="111" t="s">
        <v>215</v>
      </c>
    </row>
    <row r="19" spans="1:2" x14ac:dyDescent="0.2">
      <c r="A19" s="1" t="s">
        <v>455</v>
      </c>
      <c r="B19" s="111" t="s">
        <v>205</v>
      </c>
    </row>
    <row r="20" spans="1:2" x14ac:dyDescent="0.2">
      <c r="A20" s="1" t="s">
        <v>456</v>
      </c>
      <c r="B20" s="111" t="s">
        <v>206</v>
      </c>
    </row>
    <row r="21" spans="1:2" x14ac:dyDescent="0.2">
      <c r="A21" s="1" t="s">
        <v>35</v>
      </c>
      <c r="B21" s="111" t="s">
        <v>207</v>
      </c>
    </row>
    <row r="22" spans="1:2" x14ac:dyDescent="0.2">
      <c r="A22" s="1" t="s">
        <v>457</v>
      </c>
      <c r="B22" s="111" t="s">
        <v>208</v>
      </c>
    </row>
    <row r="23" spans="1:2" x14ac:dyDescent="0.2">
      <c r="A23" s="1" t="s">
        <v>36</v>
      </c>
      <c r="B23" s="111" t="s">
        <v>209</v>
      </c>
    </row>
    <row r="24" spans="1:2" x14ac:dyDescent="0.2">
      <c r="A24" s="1" t="s">
        <v>37</v>
      </c>
      <c r="B24" s="111" t="s">
        <v>210</v>
      </c>
    </row>
    <row r="25" spans="1:2" x14ac:dyDescent="0.2">
      <c r="A25" s="1" t="s">
        <v>602</v>
      </c>
      <c r="B25" s="111" t="s">
        <v>211</v>
      </c>
    </row>
    <row r="26" spans="1:2" x14ac:dyDescent="0.2">
      <c r="A26" s="1" t="s">
        <v>603</v>
      </c>
      <c r="B26" s="111" t="s">
        <v>604</v>
      </c>
    </row>
    <row r="27" spans="1:2" x14ac:dyDescent="0.2">
      <c r="A27" s="1" t="s">
        <v>38</v>
      </c>
      <c r="B27" s="111" t="s">
        <v>212</v>
      </c>
    </row>
    <row r="28" spans="1:2" x14ac:dyDescent="0.2">
      <c r="A28" s="1" t="s">
        <v>39</v>
      </c>
      <c r="B28" s="111" t="s">
        <v>213</v>
      </c>
    </row>
    <row r="29" spans="1:2" x14ac:dyDescent="0.2">
      <c r="A29" s="1" t="s">
        <v>40</v>
      </c>
      <c r="B29" s="111" t="s">
        <v>214</v>
      </c>
    </row>
    <row r="30" spans="1:2" x14ac:dyDescent="0.2">
      <c r="A30" s="1" t="s">
        <v>41</v>
      </c>
      <c r="B30" s="111" t="s">
        <v>216</v>
      </c>
    </row>
    <row r="31" spans="1:2" x14ac:dyDescent="0.2">
      <c r="A31" s="1" t="s">
        <v>42</v>
      </c>
      <c r="B31" s="111" t="s">
        <v>217</v>
      </c>
    </row>
    <row r="32" spans="1:2" x14ac:dyDescent="0.2">
      <c r="A32" s="1" t="s">
        <v>458</v>
      </c>
      <c r="B32" s="111" t="s">
        <v>218</v>
      </c>
    </row>
    <row r="33" spans="1:2" x14ac:dyDescent="0.2">
      <c r="A33" s="1" t="s">
        <v>43</v>
      </c>
      <c r="B33" s="111" t="s">
        <v>219</v>
      </c>
    </row>
    <row r="34" spans="1:2" x14ac:dyDescent="0.2">
      <c r="A34" s="1" t="s">
        <v>605</v>
      </c>
      <c r="B34" s="111" t="s">
        <v>606</v>
      </c>
    </row>
    <row r="35" spans="1:2" x14ac:dyDescent="0.2">
      <c r="A35" s="1" t="s">
        <v>44</v>
      </c>
      <c r="B35" s="111" t="s">
        <v>220</v>
      </c>
    </row>
    <row r="36" spans="1:2" x14ac:dyDescent="0.2">
      <c r="A36" s="1" t="s">
        <v>45</v>
      </c>
      <c r="B36" s="111" t="s">
        <v>221</v>
      </c>
    </row>
    <row r="37" spans="1:2" x14ac:dyDescent="0.2">
      <c r="A37" s="1" t="s">
        <v>46</v>
      </c>
      <c r="B37" s="111" t="s">
        <v>222</v>
      </c>
    </row>
    <row r="38" spans="1:2" x14ac:dyDescent="0.2">
      <c r="A38" s="1" t="s">
        <v>47</v>
      </c>
      <c r="B38" s="111" t="s">
        <v>223</v>
      </c>
    </row>
    <row r="39" spans="1:2" x14ac:dyDescent="0.2">
      <c r="A39" s="1" t="s">
        <v>48</v>
      </c>
      <c r="B39" s="111" t="s">
        <v>224</v>
      </c>
    </row>
    <row r="40" spans="1:2" x14ac:dyDescent="0.2">
      <c r="A40" s="1" t="s">
        <v>49</v>
      </c>
      <c r="B40" s="111" t="s">
        <v>225</v>
      </c>
    </row>
    <row r="41" spans="1:2" x14ac:dyDescent="0.2">
      <c r="A41" s="1" t="s">
        <v>50</v>
      </c>
      <c r="B41" s="111" t="s">
        <v>226</v>
      </c>
    </row>
    <row r="42" spans="1:2" x14ac:dyDescent="0.2">
      <c r="A42" s="1" t="s">
        <v>607</v>
      </c>
      <c r="B42" s="111" t="s">
        <v>608</v>
      </c>
    </row>
    <row r="43" spans="1:2" x14ac:dyDescent="0.2">
      <c r="A43" s="1" t="s">
        <v>459</v>
      </c>
      <c r="B43" s="111" t="s">
        <v>227</v>
      </c>
    </row>
    <row r="44" spans="1:2" x14ac:dyDescent="0.2">
      <c r="A44" s="1" t="s">
        <v>51</v>
      </c>
      <c r="B44" s="111" t="s">
        <v>460</v>
      </c>
    </row>
    <row r="45" spans="1:2" x14ac:dyDescent="0.2">
      <c r="A45" s="1" t="s">
        <v>609</v>
      </c>
      <c r="B45" s="111" t="s">
        <v>228</v>
      </c>
    </row>
    <row r="46" spans="1:2" x14ac:dyDescent="0.2">
      <c r="A46" s="1" t="s">
        <v>52</v>
      </c>
      <c r="B46" s="111" t="s">
        <v>229</v>
      </c>
    </row>
    <row r="47" spans="1:2" x14ac:dyDescent="0.2">
      <c r="A47" s="1" t="s">
        <v>53</v>
      </c>
      <c r="B47" s="111" t="s">
        <v>230</v>
      </c>
    </row>
    <row r="48" spans="1:2" x14ac:dyDescent="0.2">
      <c r="A48" s="1" t="s">
        <v>54</v>
      </c>
      <c r="B48" s="111" t="s">
        <v>231</v>
      </c>
    </row>
    <row r="49" spans="1:2" x14ac:dyDescent="0.2">
      <c r="A49" s="1" t="s">
        <v>610</v>
      </c>
      <c r="B49" s="111" t="s">
        <v>232</v>
      </c>
    </row>
    <row r="50" spans="1:2" x14ac:dyDescent="0.2">
      <c r="A50" s="1" t="s">
        <v>55</v>
      </c>
      <c r="B50" s="111" t="s">
        <v>233</v>
      </c>
    </row>
    <row r="51" spans="1:2" x14ac:dyDescent="0.2">
      <c r="A51" s="1" t="s">
        <v>611</v>
      </c>
      <c r="B51" s="111" t="s">
        <v>612</v>
      </c>
    </row>
    <row r="52" spans="1:2" x14ac:dyDescent="0.2">
      <c r="A52" s="1" t="s">
        <v>56</v>
      </c>
      <c r="B52" s="111" t="s">
        <v>234</v>
      </c>
    </row>
    <row r="53" spans="1:2" x14ac:dyDescent="0.2">
      <c r="A53" s="1" t="s">
        <v>613</v>
      </c>
      <c r="B53" s="111" t="s">
        <v>614</v>
      </c>
    </row>
    <row r="54" spans="1:2" x14ac:dyDescent="0.2">
      <c r="A54" s="1" t="s">
        <v>533</v>
      </c>
      <c r="B54" s="111" t="s">
        <v>235</v>
      </c>
    </row>
    <row r="55" spans="1:2" x14ac:dyDescent="0.2">
      <c r="A55" s="1" t="s">
        <v>57</v>
      </c>
      <c r="B55" s="111" t="s">
        <v>236</v>
      </c>
    </row>
    <row r="56" spans="1:2" x14ac:dyDescent="0.2">
      <c r="A56" s="1" t="s">
        <v>58</v>
      </c>
      <c r="B56" s="111" t="s">
        <v>237</v>
      </c>
    </row>
    <row r="57" spans="1:2" x14ac:dyDescent="0.2">
      <c r="A57" s="1" t="s">
        <v>59</v>
      </c>
      <c r="B57" s="111"/>
    </row>
    <row r="58" spans="1:2" x14ac:dyDescent="0.2">
      <c r="A58" s="1" t="s">
        <v>60</v>
      </c>
      <c r="B58" s="111" t="s">
        <v>238</v>
      </c>
    </row>
    <row r="59" spans="1:2" x14ac:dyDescent="0.2">
      <c r="A59" s="1" t="s">
        <v>61</v>
      </c>
      <c r="B59" s="111" t="s">
        <v>239</v>
      </c>
    </row>
    <row r="60" spans="1:2" x14ac:dyDescent="0.2">
      <c r="A60" s="1" t="s">
        <v>615</v>
      </c>
      <c r="B60" s="111" t="s">
        <v>240</v>
      </c>
    </row>
    <row r="61" spans="1:2" x14ac:dyDescent="0.2">
      <c r="A61" s="1" t="s">
        <v>461</v>
      </c>
      <c r="B61" s="111" t="s">
        <v>462</v>
      </c>
    </row>
    <row r="62" spans="1:2" x14ac:dyDescent="0.2">
      <c r="A62" s="1" t="s">
        <v>463</v>
      </c>
      <c r="B62" s="111" t="s">
        <v>241</v>
      </c>
    </row>
    <row r="63" spans="1:2" x14ac:dyDescent="0.2">
      <c r="A63" s="1" t="s">
        <v>616</v>
      </c>
      <c r="B63" s="111" t="s">
        <v>242</v>
      </c>
    </row>
    <row r="64" spans="1:2" x14ac:dyDescent="0.2">
      <c r="A64" s="1" t="s">
        <v>464</v>
      </c>
      <c r="B64" s="111" t="s">
        <v>243</v>
      </c>
    </row>
    <row r="65" spans="1:2" x14ac:dyDescent="0.2">
      <c r="A65" s="1" t="s">
        <v>465</v>
      </c>
      <c r="B65" s="111" t="s">
        <v>435</v>
      </c>
    </row>
    <row r="66" spans="1:2" x14ac:dyDescent="0.2">
      <c r="A66" s="1" t="s">
        <v>466</v>
      </c>
      <c r="B66" s="111" t="s">
        <v>575</v>
      </c>
    </row>
    <row r="67" spans="1:2" x14ac:dyDescent="0.2">
      <c r="A67" s="1" t="s">
        <v>617</v>
      </c>
      <c r="B67" s="111" t="s">
        <v>244</v>
      </c>
    </row>
    <row r="68" spans="1:2" x14ac:dyDescent="0.2">
      <c r="A68" s="1" t="s">
        <v>618</v>
      </c>
      <c r="B68" s="111" t="s">
        <v>245</v>
      </c>
    </row>
    <row r="69" spans="1:2" x14ac:dyDescent="0.2">
      <c r="A69" s="1" t="s">
        <v>62</v>
      </c>
      <c r="B69" s="111" t="s">
        <v>246</v>
      </c>
    </row>
    <row r="70" spans="1:2" x14ac:dyDescent="0.2">
      <c r="A70" s="1" t="s">
        <v>63</v>
      </c>
      <c r="B70" s="111" t="s">
        <v>247</v>
      </c>
    </row>
    <row r="71" spans="1:2" x14ac:dyDescent="0.2">
      <c r="A71" s="1" t="s">
        <v>64</v>
      </c>
      <c r="B71" s="111" t="s">
        <v>248</v>
      </c>
    </row>
    <row r="72" spans="1:2" x14ac:dyDescent="0.2">
      <c r="A72" s="1" t="s">
        <v>467</v>
      </c>
      <c r="B72" s="111" t="s">
        <v>249</v>
      </c>
    </row>
    <row r="73" spans="1:2" x14ac:dyDescent="0.2">
      <c r="A73" s="1" t="s">
        <v>468</v>
      </c>
      <c r="B73" s="111" t="s">
        <v>250</v>
      </c>
    </row>
    <row r="74" spans="1:2" x14ac:dyDescent="0.2">
      <c r="A74" s="1" t="s">
        <v>65</v>
      </c>
      <c r="B74" s="111" t="s">
        <v>251</v>
      </c>
    </row>
    <row r="75" spans="1:2" x14ac:dyDescent="0.2">
      <c r="A75" s="1" t="s">
        <v>66</v>
      </c>
      <c r="B75" s="111" t="s">
        <v>252</v>
      </c>
    </row>
    <row r="76" spans="1:2" x14ac:dyDescent="0.2">
      <c r="A76" s="1" t="s">
        <v>67</v>
      </c>
      <c r="B76" s="111" t="s">
        <v>253</v>
      </c>
    </row>
    <row r="77" spans="1:2" x14ac:dyDescent="0.2">
      <c r="A77" s="1" t="s">
        <v>68</v>
      </c>
      <c r="B77" s="111" t="s">
        <v>254</v>
      </c>
    </row>
    <row r="78" spans="1:2" x14ac:dyDescent="0.2">
      <c r="A78" s="1" t="s">
        <v>69</v>
      </c>
      <c r="B78" s="111" t="s">
        <v>255</v>
      </c>
    </row>
    <row r="79" spans="1:2" x14ac:dyDescent="0.2">
      <c r="A79" s="1" t="s">
        <v>619</v>
      </c>
      <c r="B79" s="111" t="s">
        <v>620</v>
      </c>
    </row>
    <row r="80" spans="1:2" x14ac:dyDescent="0.2">
      <c r="A80" s="1" t="s">
        <v>70</v>
      </c>
      <c r="B80" s="111" t="s">
        <v>256</v>
      </c>
    </row>
    <row r="81" spans="1:2" x14ac:dyDescent="0.2">
      <c r="A81" s="1" t="s">
        <v>469</v>
      </c>
      <c r="B81" s="111" t="s">
        <v>257</v>
      </c>
    </row>
    <row r="82" spans="1:2" x14ac:dyDescent="0.2">
      <c r="A82" s="1" t="s">
        <v>71</v>
      </c>
      <c r="B82" s="111" t="s">
        <v>258</v>
      </c>
    </row>
    <row r="83" spans="1:2" x14ac:dyDescent="0.2">
      <c r="A83" s="1" t="s">
        <v>72</v>
      </c>
      <c r="B83" s="111" t="s">
        <v>259</v>
      </c>
    </row>
    <row r="84" spans="1:2" x14ac:dyDescent="0.2">
      <c r="A84" s="1" t="s">
        <v>73</v>
      </c>
      <c r="B84" s="111" t="s">
        <v>260</v>
      </c>
    </row>
    <row r="85" spans="1:2" x14ac:dyDescent="0.2">
      <c r="A85" s="1" t="s">
        <v>621</v>
      </c>
      <c r="B85" s="111" t="s">
        <v>622</v>
      </c>
    </row>
    <row r="86" spans="1:2" x14ac:dyDescent="0.2">
      <c r="A86" s="1" t="s">
        <v>74</v>
      </c>
      <c r="B86" s="111" t="s">
        <v>623</v>
      </c>
    </row>
    <row r="87" spans="1:2" x14ac:dyDescent="0.2">
      <c r="A87" s="1" t="s">
        <v>75</v>
      </c>
      <c r="B87" s="111" t="s">
        <v>261</v>
      </c>
    </row>
    <row r="88" spans="1:2" x14ac:dyDescent="0.2">
      <c r="A88" s="1" t="s">
        <v>624</v>
      </c>
      <c r="B88" s="111" t="s">
        <v>625</v>
      </c>
    </row>
    <row r="89" spans="1:2" x14ac:dyDescent="0.2">
      <c r="A89" s="1" t="s">
        <v>626</v>
      </c>
      <c r="B89" s="111" t="s">
        <v>627</v>
      </c>
    </row>
    <row r="90" spans="1:2" x14ac:dyDescent="0.2">
      <c r="A90" s="1" t="s">
        <v>470</v>
      </c>
      <c r="B90" s="111" t="s">
        <v>262</v>
      </c>
    </row>
    <row r="91" spans="1:2" x14ac:dyDescent="0.2">
      <c r="A91" s="1" t="s">
        <v>471</v>
      </c>
      <c r="B91" s="111" t="s">
        <v>472</v>
      </c>
    </row>
    <row r="92" spans="1:2" x14ac:dyDescent="0.2">
      <c r="A92" s="1" t="s">
        <v>76</v>
      </c>
      <c r="B92" s="111" t="s">
        <v>263</v>
      </c>
    </row>
    <row r="93" spans="1:2" x14ac:dyDescent="0.2">
      <c r="A93" s="112" t="s">
        <v>77</v>
      </c>
      <c r="B93" s="111" t="s">
        <v>265</v>
      </c>
    </row>
    <row r="94" spans="1:2" x14ac:dyDescent="0.2">
      <c r="A94" s="1" t="s">
        <v>78</v>
      </c>
      <c r="B94" s="111" t="s">
        <v>266</v>
      </c>
    </row>
    <row r="95" spans="1:2" x14ac:dyDescent="0.2">
      <c r="A95" s="1" t="s">
        <v>79</v>
      </c>
      <c r="B95" s="111" t="s">
        <v>267</v>
      </c>
    </row>
    <row r="96" spans="1:2" x14ac:dyDescent="0.2">
      <c r="A96" s="1" t="s">
        <v>628</v>
      </c>
      <c r="B96" s="111" t="s">
        <v>629</v>
      </c>
    </row>
    <row r="97" spans="1:2" x14ac:dyDescent="0.2">
      <c r="A97" s="1" t="s">
        <v>80</v>
      </c>
      <c r="B97" s="111" t="s">
        <v>268</v>
      </c>
    </row>
    <row r="98" spans="1:2" x14ac:dyDescent="0.2">
      <c r="A98" s="1" t="s">
        <v>81</v>
      </c>
      <c r="B98" s="111" t="s">
        <v>269</v>
      </c>
    </row>
    <row r="99" spans="1:2" x14ac:dyDescent="0.2">
      <c r="A99" s="1" t="s">
        <v>82</v>
      </c>
      <c r="B99" s="111" t="s">
        <v>270</v>
      </c>
    </row>
    <row r="100" spans="1:2" x14ac:dyDescent="0.2">
      <c r="A100" s="1" t="s">
        <v>630</v>
      </c>
      <c r="B100" s="111" t="s">
        <v>271</v>
      </c>
    </row>
    <row r="101" spans="1:2" x14ac:dyDescent="0.2">
      <c r="A101" s="1" t="s">
        <v>473</v>
      </c>
      <c r="B101" s="111" t="s">
        <v>576</v>
      </c>
    </row>
    <row r="102" spans="1:2" x14ac:dyDescent="0.2">
      <c r="A102" s="1" t="s">
        <v>83</v>
      </c>
      <c r="B102" s="111" t="s">
        <v>272</v>
      </c>
    </row>
    <row r="103" spans="1:2" x14ac:dyDescent="0.2">
      <c r="A103" s="1" t="s">
        <v>84</v>
      </c>
      <c r="B103" s="111" t="s">
        <v>273</v>
      </c>
    </row>
    <row r="104" spans="1:2" x14ac:dyDescent="0.2">
      <c r="A104" s="1" t="s">
        <v>85</v>
      </c>
      <c r="B104" s="111" t="s">
        <v>274</v>
      </c>
    </row>
    <row r="105" spans="1:2" x14ac:dyDescent="0.2">
      <c r="A105" s="1" t="s">
        <v>86</v>
      </c>
      <c r="B105" s="111" t="s">
        <v>275</v>
      </c>
    </row>
    <row r="106" spans="1:2" x14ac:dyDescent="0.2">
      <c r="A106" s="1" t="s">
        <v>474</v>
      </c>
      <c r="B106" s="111" t="s">
        <v>276</v>
      </c>
    </row>
    <row r="107" spans="1:2" x14ac:dyDescent="0.2">
      <c r="A107" s="1" t="s">
        <v>631</v>
      </c>
      <c r="B107" s="111" t="s">
        <v>632</v>
      </c>
    </row>
    <row r="108" spans="1:2" x14ac:dyDescent="0.2">
      <c r="A108" s="1" t="s">
        <v>633</v>
      </c>
      <c r="B108" s="111" t="s">
        <v>277</v>
      </c>
    </row>
    <row r="109" spans="1:2" x14ac:dyDescent="0.2">
      <c r="A109" s="1" t="s">
        <v>87</v>
      </c>
      <c r="B109" s="111" t="s">
        <v>278</v>
      </c>
    </row>
    <row r="110" spans="1:2" x14ac:dyDescent="0.2">
      <c r="A110" s="1" t="s">
        <v>88</v>
      </c>
      <c r="B110" s="111" t="s">
        <v>279</v>
      </c>
    </row>
    <row r="111" spans="1:2" x14ac:dyDescent="0.2">
      <c r="A111" s="1" t="s">
        <v>634</v>
      </c>
      <c r="B111" s="111" t="s">
        <v>280</v>
      </c>
    </row>
    <row r="112" spans="1:2" x14ac:dyDescent="0.2">
      <c r="A112" s="1" t="s">
        <v>475</v>
      </c>
      <c r="B112" s="111" t="s">
        <v>476</v>
      </c>
    </row>
    <row r="113" spans="1:2" x14ac:dyDescent="0.2">
      <c r="A113" s="1" t="s">
        <v>635</v>
      </c>
      <c r="B113" s="111" t="s">
        <v>281</v>
      </c>
    </row>
    <row r="114" spans="1:2" x14ac:dyDescent="0.2">
      <c r="A114" s="1" t="s">
        <v>89</v>
      </c>
      <c r="B114" s="111" t="s">
        <v>282</v>
      </c>
    </row>
    <row r="115" spans="1:2" x14ac:dyDescent="0.2">
      <c r="A115" s="1" t="s">
        <v>90</v>
      </c>
      <c r="B115" s="111" t="s">
        <v>283</v>
      </c>
    </row>
    <row r="116" spans="1:2" x14ac:dyDescent="0.2">
      <c r="A116" s="1" t="s">
        <v>91</v>
      </c>
      <c r="B116" s="111" t="s">
        <v>291</v>
      </c>
    </row>
    <row r="117" spans="1:2" x14ac:dyDescent="0.2">
      <c r="A117" s="1" t="s">
        <v>477</v>
      </c>
      <c r="B117" s="111" t="s">
        <v>284</v>
      </c>
    </row>
    <row r="118" spans="1:2" x14ac:dyDescent="0.2">
      <c r="A118" s="1" t="s">
        <v>92</v>
      </c>
      <c r="B118" s="111" t="s">
        <v>285</v>
      </c>
    </row>
    <row r="119" spans="1:2" x14ac:dyDescent="0.2">
      <c r="A119" s="1" t="s">
        <v>478</v>
      </c>
      <c r="B119" s="111" t="s">
        <v>479</v>
      </c>
    </row>
    <row r="120" spans="1:2" x14ac:dyDescent="0.2">
      <c r="A120" s="1" t="s">
        <v>480</v>
      </c>
      <c r="B120" s="111" t="s">
        <v>286</v>
      </c>
    </row>
    <row r="121" spans="1:2" x14ac:dyDescent="0.2">
      <c r="A121" s="1" t="s">
        <v>481</v>
      </c>
      <c r="B121" s="111" t="s">
        <v>287</v>
      </c>
    </row>
    <row r="122" spans="1:2" x14ac:dyDescent="0.2">
      <c r="A122" s="1" t="s">
        <v>93</v>
      </c>
      <c r="B122" s="111" t="s">
        <v>288</v>
      </c>
    </row>
    <row r="123" spans="1:2" x14ac:dyDescent="0.2">
      <c r="A123" s="1" t="s">
        <v>482</v>
      </c>
      <c r="B123" s="111" t="s">
        <v>289</v>
      </c>
    </row>
    <row r="124" spans="1:2" x14ac:dyDescent="0.2">
      <c r="A124" s="1" t="s">
        <v>94</v>
      </c>
      <c r="B124" s="111" t="s">
        <v>290</v>
      </c>
    </row>
    <row r="125" spans="1:2" x14ac:dyDescent="0.2">
      <c r="A125" s="1" t="s">
        <v>95</v>
      </c>
      <c r="B125" s="111" t="s">
        <v>577</v>
      </c>
    </row>
    <row r="126" spans="1:2" x14ac:dyDescent="0.2">
      <c r="A126" s="1" t="s">
        <v>483</v>
      </c>
      <c r="B126" s="111" t="s">
        <v>292</v>
      </c>
    </row>
    <row r="127" spans="1:2" x14ac:dyDescent="0.2">
      <c r="A127" s="1" t="s">
        <v>484</v>
      </c>
      <c r="B127" s="111" t="s">
        <v>293</v>
      </c>
    </row>
    <row r="128" spans="1:2" x14ac:dyDescent="0.2">
      <c r="A128" s="1" t="s">
        <v>485</v>
      </c>
      <c r="B128" s="111" t="s">
        <v>294</v>
      </c>
    </row>
    <row r="129" spans="1:2" x14ac:dyDescent="0.2">
      <c r="A129" s="1" t="s">
        <v>486</v>
      </c>
      <c r="B129" s="111" t="s">
        <v>295</v>
      </c>
    </row>
    <row r="130" spans="1:2" x14ac:dyDescent="0.2">
      <c r="A130" s="1" t="s">
        <v>96</v>
      </c>
      <c r="B130" s="111" t="s">
        <v>296</v>
      </c>
    </row>
    <row r="131" spans="1:2" x14ac:dyDescent="0.2">
      <c r="A131" s="1" t="s">
        <v>636</v>
      </c>
      <c r="B131" s="111" t="s">
        <v>297</v>
      </c>
    </row>
    <row r="132" spans="1:2" x14ac:dyDescent="0.2">
      <c r="A132" s="1" t="s">
        <v>637</v>
      </c>
      <c r="B132" s="111" t="s">
        <v>638</v>
      </c>
    </row>
    <row r="133" spans="1:2" x14ac:dyDescent="0.2">
      <c r="A133" s="1" t="s">
        <v>97</v>
      </c>
      <c r="B133" s="111" t="s">
        <v>298</v>
      </c>
    </row>
    <row r="134" spans="1:2" x14ac:dyDescent="0.2">
      <c r="A134" s="1" t="s">
        <v>98</v>
      </c>
      <c r="B134" s="111" t="s">
        <v>299</v>
      </c>
    </row>
    <row r="135" spans="1:2" x14ac:dyDescent="0.2">
      <c r="A135" s="1" t="s">
        <v>99</v>
      </c>
      <c r="B135" s="111" t="s">
        <v>300</v>
      </c>
    </row>
    <row r="136" spans="1:2" x14ac:dyDescent="0.2">
      <c r="A136" s="1" t="s">
        <v>100</v>
      </c>
      <c r="B136" s="111" t="s">
        <v>301</v>
      </c>
    </row>
    <row r="137" spans="1:2" x14ac:dyDescent="0.2">
      <c r="A137" s="1" t="s">
        <v>101</v>
      </c>
      <c r="B137" s="111" t="s">
        <v>302</v>
      </c>
    </row>
    <row r="138" spans="1:2" x14ac:dyDescent="0.2">
      <c r="A138" s="1" t="s">
        <v>102</v>
      </c>
      <c r="B138" s="111" t="s">
        <v>303</v>
      </c>
    </row>
    <row r="139" spans="1:2" x14ac:dyDescent="0.2">
      <c r="A139" s="112" t="s">
        <v>487</v>
      </c>
      <c r="B139" s="111" t="s">
        <v>305</v>
      </c>
    </row>
    <row r="140" spans="1:2" x14ac:dyDescent="0.2">
      <c r="A140" s="112" t="s">
        <v>103</v>
      </c>
      <c r="B140" s="111" t="s">
        <v>488</v>
      </c>
    </row>
    <row r="141" spans="1:2" x14ac:dyDescent="0.2">
      <c r="A141" s="1" t="s">
        <v>639</v>
      </c>
      <c r="B141" s="111" t="s">
        <v>640</v>
      </c>
    </row>
    <row r="142" spans="1:2" x14ac:dyDescent="0.2">
      <c r="A142" s="1" t="s">
        <v>489</v>
      </c>
      <c r="B142" s="111" t="s">
        <v>641</v>
      </c>
    </row>
    <row r="143" spans="1:2" x14ac:dyDescent="0.2">
      <c r="A143" s="1" t="s">
        <v>578</v>
      </c>
      <c r="B143" s="111" t="s">
        <v>642</v>
      </c>
    </row>
    <row r="144" spans="1:2" x14ac:dyDescent="0.2">
      <c r="A144" s="1" t="s">
        <v>104</v>
      </c>
      <c r="B144" s="111" t="s">
        <v>306</v>
      </c>
    </row>
    <row r="145" spans="1:2" x14ac:dyDescent="0.2">
      <c r="A145" s="1" t="s">
        <v>490</v>
      </c>
      <c r="B145" s="111" t="s">
        <v>307</v>
      </c>
    </row>
    <row r="146" spans="1:2" x14ac:dyDescent="0.2">
      <c r="A146" s="1" t="s">
        <v>105</v>
      </c>
      <c r="B146" s="111" t="s">
        <v>308</v>
      </c>
    </row>
    <row r="147" spans="1:2" x14ac:dyDescent="0.2">
      <c r="A147" s="1" t="s">
        <v>106</v>
      </c>
      <c r="B147" s="111" t="s">
        <v>309</v>
      </c>
    </row>
    <row r="148" spans="1:2" x14ac:dyDescent="0.2">
      <c r="A148" s="1" t="s">
        <v>491</v>
      </c>
      <c r="B148" s="111" t="s">
        <v>310</v>
      </c>
    </row>
    <row r="149" spans="1:2" x14ac:dyDescent="0.2">
      <c r="A149" s="1" t="s">
        <v>492</v>
      </c>
      <c r="B149" s="111" t="s">
        <v>493</v>
      </c>
    </row>
    <row r="150" spans="1:2" x14ac:dyDescent="0.2">
      <c r="A150" s="1" t="s">
        <v>107</v>
      </c>
      <c r="B150" s="111" t="s">
        <v>311</v>
      </c>
    </row>
    <row r="151" spans="1:2" x14ac:dyDescent="0.2">
      <c r="A151" s="1" t="s">
        <v>643</v>
      </c>
      <c r="B151" s="111" t="s">
        <v>494</v>
      </c>
    </row>
    <row r="152" spans="1:2" x14ac:dyDescent="0.2">
      <c r="A152" s="1" t="s">
        <v>108</v>
      </c>
      <c r="B152" s="111" t="s">
        <v>312</v>
      </c>
    </row>
    <row r="153" spans="1:2" x14ac:dyDescent="0.2">
      <c r="A153" s="1" t="s">
        <v>109</v>
      </c>
      <c r="B153" s="111" t="s">
        <v>313</v>
      </c>
    </row>
    <row r="154" spans="1:2" x14ac:dyDescent="0.2">
      <c r="A154" s="1" t="s">
        <v>110</v>
      </c>
      <c r="B154" s="111" t="s">
        <v>314</v>
      </c>
    </row>
    <row r="155" spans="1:2" x14ac:dyDescent="0.2">
      <c r="A155" s="1" t="s">
        <v>111</v>
      </c>
      <c r="B155" s="111" t="s">
        <v>315</v>
      </c>
    </row>
    <row r="156" spans="1:2" x14ac:dyDescent="0.2">
      <c r="A156" s="1" t="s">
        <v>579</v>
      </c>
      <c r="B156" s="111" t="s">
        <v>580</v>
      </c>
    </row>
    <row r="157" spans="1:2" x14ac:dyDescent="0.2">
      <c r="A157" s="1" t="s">
        <v>112</v>
      </c>
      <c r="B157" s="111" t="s">
        <v>316</v>
      </c>
    </row>
    <row r="158" spans="1:2" x14ac:dyDescent="0.2">
      <c r="A158" s="1" t="s">
        <v>113</v>
      </c>
      <c r="B158" s="111" t="s">
        <v>317</v>
      </c>
    </row>
    <row r="159" spans="1:2" x14ac:dyDescent="0.2">
      <c r="A159" s="1" t="s">
        <v>114</v>
      </c>
      <c r="B159" s="111" t="s">
        <v>318</v>
      </c>
    </row>
    <row r="160" spans="1:2" x14ac:dyDescent="0.2">
      <c r="A160" s="1" t="s">
        <v>644</v>
      </c>
      <c r="B160" s="111" t="s">
        <v>319</v>
      </c>
    </row>
    <row r="161" spans="1:2" x14ac:dyDescent="0.2">
      <c r="A161" s="1" t="s">
        <v>115</v>
      </c>
      <c r="B161" s="111" t="s">
        <v>320</v>
      </c>
    </row>
    <row r="162" spans="1:2" x14ac:dyDescent="0.2">
      <c r="A162" s="1" t="s">
        <v>495</v>
      </c>
      <c r="B162" s="111" t="s">
        <v>322</v>
      </c>
    </row>
    <row r="163" spans="1:2" x14ac:dyDescent="0.2">
      <c r="A163" s="1" t="s">
        <v>116</v>
      </c>
      <c r="B163" s="111" t="s">
        <v>323</v>
      </c>
    </row>
    <row r="164" spans="1:2" x14ac:dyDescent="0.2">
      <c r="A164" s="1" t="s">
        <v>496</v>
      </c>
      <c r="B164" s="111" t="s">
        <v>324</v>
      </c>
    </row>
    <row r="165" spans="1:2" x14ac:dyDescent="0.2">
      <c r="A165" s="1" t="s">
        <v>497</v>
      </c>
      <c r="B165" s="111" t="s">
        <v>325</v>
      </c>
    </row>
    <row r="166" spans="1:2" x14ac:dyDescent="0.2">
      <c r="A166" s="1" t="s">
        <v>498</v>
      </c>
      <c r="B166" s="111" t="s">
        <v>326</v>
      </c>
    </row>
    <row r="167" spans="1:2" x14ac:dyDescent="0.2">
      <c r="A167" s="1" t="s">
        <v>645</v>
      </c>
      <c r="B167" s="111" t="s">
        <v>646</v>
      </c>
    </row>
    <row r="168" spans="1:2" x14ac:dyDescent="0.2">
      <c r="A168" s="1" t="s">
        <v>499</v>
      </c>
      <c r="B168" s="111" t="s">
        <v>327</v>
      </c>
    </row>
    <row r="169" spans="1:2" x14ac:dyDescent="0.2">
      <c r="A169" s="1" t="s">
        <v>581</v>
      </c>
      <c r="B169" s="111"/>
    </row>
    <row r="170" spans="1:2" x14ac:dyDescent="0.2">
      <c r="A170" s="1" t="s">
        <v>117</v>
      </c>
      <c r="B170" s="111" t="s">
        <v>328</v>
      </c>
    </row>
    <row r="171" spans="1:2" x14ac:dyDescent="0.2">
      <c r="A171" s="1" t="s">
        <v>118</v>
      </c>
      <c r="B171" s="111" t="s">
        <v>329</v>
      </c>
    </row>
    <row r="172" spans="1:2" x14ac:dyDescent="0.2">
      <c r="A172" s="1" t="s">
        <v>119</v>
      </c>
      <c r="B172" s="111" t="s">
        <v>330</v>
      </c>
    </row>
    <row r="173" spans="1:2" x14ac:dyDescent="0.2">
      <c r="A173" s="1" t="s">
        <v>500</v>
      </c>
      <c r="B173" s="111" t="s">
        <v>331</v>
      </c>
    </row>
    <row r="174" spans="1:2" x14ac:dyDescent="0.2">
      <c r="A174" s="1" t="s">
        <v>501</v>
      </c>
      <c r="B174" s="111" t="s">
        <v>332</v>
      </c>
    </row>
    <row r="175" spans="1:2" x14ac:dyDescent="0.2">
      <c r="A175" s="1" t="s">
        <v>120</v>
      </c>
      <c r="B175" s="111" t="s">
        <v>333</v>
      </c>
    </row>
    <row r="176" spans="1:2" x14ac:dyDescent="0.2">
      <c r="A176" s="1" t="s">
        <v>502</v>
      </c>
      <c r="B176" s="111" t="s">
        <v>334</v>
      </c>
    </row>
    <row r="177" spans="1:2" x14ac:dyDescent="0.2">
      <c r="A177" s="1" t="s">
        <v>121</v>
      </c>
      <c r="B177" s="111" t="s">
        <v>335</v>
      </c>
    </row>
    <row r="178" spans="1:2" x14ac:dyDescent="0.2">
      <c r="A178" s="1" t="s">
        <v>503</v>
      </c>
      <c r="B178" s="111" t="s">
        <v>336</v>
      </c>
    </row>
    <row r="179" spans="1:2" x14ac:dyDescent="0.2">
      <c r="A179" s="1" t="s">
        <v>647</v>
      </c>
      <c r="B179" s="111" t="s">
        <v>648</v>
      </c>
    </row>
    <row r="180" spans="1:2" x14ac:dyDescent="0.2">
      <c r="A180" s="1" t="s">
        <v>122</v>
      </c>
      <c r="B180" s="111" t="s">
        <v>337</v>
      </c>
    </row>
    <row r="181" spans="1:2" x14ac:dyDescent="0.2">
      <c r="A181" s="1" t="s">
        <v>504</v>
      </c>
      <c r="B181" s="111" t="s">
        <v>582</v>
      </c>
    </row>
    <row r="182" spans="1:2" x14ac:dyDescent="0.2">
      <c r="A182" s="1" t="s">
        <v>123</v>
      </c>
      <c r="B182" s="111" t="s">
        <v>338</v>
      </c>
    </row>
    <row r="183" spans="1:2" x14ac:dyDescent="0.2">
      <c r="A183" s="1" t="s">
        <v>124</v>
      </c>
      <c r="B183" s="111" t="s">
        <v>339</v>
      </c>
    </row>
    <row r="184" spans="1:2" x14ac:dyDescent="0.2">
      <c r="A184" s="1" t="s">
        <v>125</v>
      </c>
      <c r="B184" s="111" t="s">
        <v>340</v>
      </c>
    </row>
    <row r="185" spans="1:2" x14ac:dyDescent="0.2">
      <c r="A185" s="1" t="s">
        <v>126</v>
      </c>
      <c r="B185" s="111" t="s">
        <v>341</v>
      </c>
    </row>
    <row r="186" spans="1:2" x14ac:dyDescent="0.2">
      <c r="A186" s="1" t="s">
        <v>649</v>
      </c>
      <c r="B186" s="111" t="s">
        <v>650</v>
      </c>
    </row>
    <row r="187" spans="1:2" x14ac:dyDescent="0.2">
      <c r="A187" s="1" t="s">
        <v>127</v>
      </c>
      <c r="B187" s="111" t="s">
        <v>342</v>
      </c>
    </row>
    <row r="188" spans="1:2" x14ac:dyDescent="0.2">
      <c r="A188" s="1" t="s">
        <v>128</v>
      </c>
      <c r="B188" s="111" t="s">
        <v>343</v>
      </c>
    </row>
    <row r="189" spans="1:2" x14ac:dyDescent="0.2">
      <c r="A189" s="1" t="s">
        <v>505</v>
      </c>
      <c r="B189" s="111" t="s">
        <v>506</v>
      </c>
    </row>
    <row r="190" spans="1:2" x14ac:dyDescent="0.2">
      <c r="A190" s="1" t="s">
        <v>583</v>
      </c>
      <c r="B190" s="111" t="s">
        <v>584</v>
      </c>
    </row>
    <row r="191" spans="1:2" x14ac:dyDescent="0.2">
      <c r="A191" s="1" t="s">
        <v>507</v>
      </c>
      <c r="B191" s="111" t="s">
        <v>585</v>
      </c>
    </row>
    <row r="192" spans="1:2" x14ac:dyDescent="0.2">
      <c r="A192" s="1" t="s">
        <v>129</v>
      </c>
      <c r="B192" s="111" t="s">
        <v>344</v>
      </c>
    </row>
    <row r="193" spans="1:2" x14ac:dyDescent="0.2">
      <c r="A193" s="1" t="s">
        <v>130</v>
      </c>
      <c r="B193" s="111" t="s">
        <v>345</v>
      </c>
    </row>
    <row r="194" spans="1:2" x14ac:dyDescent="0.2">
      <c r="A194" s="1" t="s">
        <v>131</v>
      </c>
      <c r="B194" s="111" t="s">
        <v>346</v>
      </c>
    </row>
    <row r="195" spans="1:2" x14ac:dyDescent="0.2">
      <c r="A195" s="1" t="s">
        <v>132</v>
      </c>
      <c r="B195" s="111" t="s">
        <v>347</v>
      </c>
    </row>
    <row r="196" spans="1:2" x14ac:dyDescent="0.2">
      <c r="A196" s="1" t="s">
        <v>133</v>
      </c>
      <c r="B196" s="111" t="s">
        <v>348</v>
      </c>
    </row>
    <row r="197" spans="1:2" x14ac:dyDescent="0.2">
      <c r="A197" s="1" t="s">
        <v>508</v>
      </c>
      <c r="B197" s="111"/>
    </row>
    <row r="198" spans="1:2" x14ac:dyDescent="0.2">
      <c r="A198" s="1" t="s">
        <v>134</v>
      </c>
      <c r="B198" s="111" t="s">
        <v>349</v>
      </c>
    </row>
    <row r="199" spans="1:2" x14ac:dyDescent="0.2">
      <c r="A199" s="1" t="s">
        <v>509</v>
      </c>
      <c r="B199" s="111" t="s">
        <v>350</v>
      </c>
    </row>
    <row r="200" spans="1:2" x14ac:dyDescent="0.2">
      <c r="A200" s="1" t="s">
        <v>651</v>
      </c>
      <c r="B200" s="111" t="s">
        <v>652</v>
      </c>
    </row>
    <row r="201" spans="1:2" x14ac:dyDescent="0.2">
      <c r="A201" s="1" t="s">
        <v>135</v>
      </c>
      <c r="B201" s="111" t="s">
        <v>586</v>
      </c>
    </row>
    <row r="202" spans="1:2" x14ac:dyDescent="0.2">
      <c r="A202" s="1" t="s">
        <v>510</v>
      </c>
      <c r="B202" s="111" t="s">
        <v>351</v>
      </c>
    </row>
    <row r="203" spans="1:2" x14ac:dyDescent="0.2">
      <c r="A203" s="1" t="s">
        <v>511</v>
      </c>
      <c r="B203" s="111"/>
    </row>
    <row r="204" spans="1:2" x14ac:dyDescent="0.2">
      <c r="A204" s="1" t="s">
        <v>512</v>
      </c>
      <c r="B204" s="111" t="s">
        <v>352</v>
      </c>
    </row>
    <row r="205" spans="1:2" x14ac:dyDescent="0.2">
      <c r="A205" s="1" t="s">
        <v>136</v>
      </c>
      <c r="B205" s="111" t="s">
        <v>353</v>
      </c>
    </row>
    <row r="206" spans="1:2" x14ac:dyDescent="0.2">
      <c r="A206" s="1" t="s">
        <v>137</v>
      </c>
      <c r="B206" s="111" t="s">
        <v>354</v>
      </c>
    </row>
    <row r="207" spans="1:2" x14ac:dyDescent="0.2">
      <c r="A207" s="1" t="s">
        <v>138</v>
      </c>
      <c r="B207" s="111" t="s">
        <v>355</v>
      </c>
    </row>
    <row r="208" spans="1:2" x14ac:dyDescent="0.2">
      <c r="A208" s="1" t="s">
        <v>139</v>
      </c>
      <c r="B208" s="111" t="s">
        <v>356</v>
      </c>
    </row>
    <row r="209" spans="1:2" x14ac:dyDescent="0.2">
      <c r="A209" s="1" t="s">
        <v>140</v>
      </c>
      <c r="B209" s="111" t="s">
        <v>357</v>
      </c>
    </row>
    <row r="210" spans="1:2" x14ac:dyDescent="0.2">
      <c r="A210" s="1" t="s">
        <v>141</v>
      </c>
      <c r="B210" s="111" t="s">
        <v>358</v>
      </c>
    </row>
    <row r="211" spans="1:2" x14ac:dyDescent="0.2">
      <c r="A211" s="1" t="s">
        <v>142</v>
      </c>
      <c r="B211" s="111" t="s">
        <v>359</v>
      </c>
    </row>
    <row r="212" spans="1:2" x14ac:dyDescent="0.2">
      <c r="A212" s="1" t="s">
        <v>143</v>
      </c>
      <c r="B212" s="111" t="s">
        <v>360</v>
      </c>
    </row>
    <row r="213" spans="1:2" x14ac:dyDescent="0.2">
      <c r="A213" s="1" t="s">
        <v>653</v>
      </c>
      <c r="B213" s="111" t="s">
        <v>654</v>
      </c>
    </row>
    <row r="214" spans="1:2" x14ac:dyDescent="0.2">
      <c r="A214" s="1" t="s">
        <v>144</v>
      </c>
      <c r="B214" s="111" t="s">
        <v>361</v>
      </c>
    </row>
    <row r="215" spans="1:2" x14ac:dyDescent="0.2">
      <c r="A215" s="1" t="s">
        <v>145</v>
      </c>
      <c r="B215" s="111" t="s">
        <v>362</v>
      </c>
    </row>
    <row r="216" spans="1:2" x14ac:dyDescent="0.2">
      <c r="A216" s="1" t="s">
        <v>146</v>
      </c>
      <c r="B216" s="111" t="s">
        <v>363</v>
      </c>
    </row>
    <row r="217" spans="1:2" x14ac:dyDescent="0.2">
      <c r="A217" s="1" t="s">
        <v>147</v>
      </c>
      <c r="B217" s="111" t="s">
        <v>364</v>
      </c>
    </row>
    <row r="218" spans="1:2" x14ac:dyDescent="0.2">
      <c r="A218" s="1" t="s">
        <v>655</v>
      </c>
      <c r="B218" s="111" t="s">
        <v>656</v>
      </c>
    </row>
    <row r="219" spans="1:2" x14ac:dyDescent="0.2">
      <c r="A219" s="1" t="s">
        <v>148</v>
      </c>
      <c r="B219" s="111" t="s">
        <v>365</v>
      </c>
    </row>
    <row r="220" spans="1:2" x14ac:dyDescent="0.2">
      <c r="A220" s="1" t="s">
        <v>513</v>
      </c>
      <c r="B220" s="111" t="s">
        <v>366</v>
      </c>
    </row>
    <row r="221" spans="1:2" x14ac:dyDescent="0.2">
      <c r="A221" s="1" t="s">
        <v>514</v>
      </c>
      <c r="B221" s="111" t="s">
        <v>367</v>
      </c>
    </row>
    <row r="222" spans="1:2" x14ac:dyDescent="0.2">
      <c r="A222" s="1" t="s">
        <v>515</v>
      </c>
      <c r="B222" s="111" t="s">
        <v>368</v>
      </c>
    </row>
    <row r="223" spans="1:2" x14ac:dyDescent="0.2">
      <c r="A223" s="1" t="s">
        <v>149</v>
      </c>
      <c r="B223" s="111" t="s">
        <v>369</v>
      </c>
    </row>
    <row r="224" spans="1:2" x14ac:dyDescent="0.2">
      <c r="A224" s="1" t="s">
        <v>516</v>
      </c>
      <c r="B224" s="111" t="s">
        <v>370</v>
      </c>
    </row>
    <row r="225" spans="1:2" x14ac:dyDescent="0.2">
      <c r="A225" s="1" t="s">
        <v>150</v>
      </c>
      <c r="B225" s="111" t="s">
        <v>371</v>
      </c>
    </row>
    <row r="226" spans="1:2" x14ac:dyDescent="0.2">
      <c r="A226" s="1" t="s">
        <v>151</v>
      </c>
      <c r="B226" s="111" t="s">
        <v>372</v>
      </c>
    </row>
    <row r="227" spans="1:2" x14ac:dyDescent="0.2">
      <c r="A227" s="1" t="s">
        <v>152</v>
      </c>
      <c r="B227" s="111" t="s">
        <v>374</v>
      </c>
    </row>
    <row r="228" spans="1:2" x14ac:dyDescent="0.2">
      <c r="A228" s="1" t="s">
        <v>153</v>
      </c>
      <c r="B228" s="111" t="s">
        <v>375</v>
      </c>
    </row>
    <row r="229" spans="1:2" x14ac:dyDescent="0.2">
      <c r="A229" s="1" t="s">
        <v>154</v>
      </c>
      <c r="B229" s="111" t="s">
        <v>376</v>
      </c>
    </row>
    <row r="230" spans="1:2" x14ac:dyDescent="0.2">
      <c r="A230" s="1" t="s">
        <v>517</v>
      </c>
      <c r="B230" s="111" t="s">
        <v>657</v>
      </c>
    </row>
    <row r="231" spans="1:2" x14ac:dyDescent="0.2">
      <c r="A231" s="1" t="s">
        <v>155</v>
      </c>
      <c r="B231" s="111" t="s">
        <v>377</v>
      </c>
    </row>
    <row r="232" spans="1:2" x14ac:dyDescent="0.2">
      <c r="A232" s="1" t="s">
        <v>156</v>
      </c>
      <c r="B232" s="111" t="s">
        <v>378</v>
      </c>
    </row>
    <row r="233" spans="1:2" x14ac:dyDescent="0.2">
      <c r="A233" s="1" t="s">
        <v>518</v>
      </c>
      <c r="B233" s="111" t="s">
        <v>379</v>
      </c>
    </row>
    <row r="234" spans="1:2" x14ac:dyDescent="0.2">
      <c r="A234" s="1" t="s">
        <v>658</v>
      </c>
      <c r="B234" s="111" t="s">
        <v>659</v>
      </c>
    </row>
    <row r="235" spans="1:2" x14ac:dyDescent="0.2">
      <c r="A235" s="1" t="s">
        <v>660</v>
      </c>
      <c r="B235" s="111" t="s">
        <v>661</v>
      </c>
    </row>
    <row r="236" spans="1:2" x14ac:dyDescent="0.2">
      <c r="A236" s="1" t="s">
        <v>157</v>
      </c>
      <c r="B236" s="111" t="s">
        <v>380</v>
      </c>
    </row>
    <row r="237" spans="1:2" x14ac:dyDescent="0.2">
      <c r="A237" s="1" t="s">
        <v>519</v>
      </c>
      <c r="B237" s="111"/>
    </row>
    <row r="238" spans="1:2" x14ac:dyDescent="0.2">
      <c r="A238" s="1" t="s">
        <v>587</v>
      </c>
      <c r="B238" s="111" t="s">
        <v>662</v>
      </c>
    </row>
    <row r="239" spans="1:2" x14ac:dyDescent="0.2">
      <c r="A239" s="1" t="s">
        <v>158</v>
      </c>
      <c r="B239" s="111" t="s">
        <v>381</v>
      </c>
    </row>
    <row r="240" spans="1:2" x14ac:dyDescent="0.2">
      <c r="A240" s="1" t="s">
        <v>520</v>
      </c>
      <c r="B240" s="111" t="s">
        <v>382</v>
      </c>
    </row>
    <row r="241" spans="1:2" x14ac:dyDescent="0.2">
      <c r="A241" s="1" t="s">
        <v>521</v>
      </c>
      <c r="B241" s="111" t="s">
        <v>383</v>
      </c>
    </row>
    <row r="242" spans="1:2" x14ac:dyDescent="0.2">
      <c r="A242" s="1" t="s">
        <v>159</v>
      </c>
      <c r="B242" s="111" t="s">
        <v>384</v>
      </c>
    </row>
    <row r="243" spans="1:2" x14ac:dyDescent="0.2">
      <c r="A243" s="1" t="s">
        <v>160</v>
      </c>
      <c r="B243" s="111" t="s">
        <v>385</v>
      </c>
    </row>
    <row r="244" spans="1:2" x14ac:dyDescent="0.2">
      <c r="A244" s="1" t="s">
        <v>663</v>
      </c>
      <c r="B244" s="111" t="s">
        <v>386</v>
      </c>
    </row>
    <row r="245" spans="1:2" x14ac:dyDescent="0.2">
      <c r="A245" s="1" t="s">
        <v>161</v>
      </c>
      <c r="B245" s="111" t="s">
        <v>387</v>
      </c>
    </row>
    <row r="246" spans="1:2" x14ac:dyDescent="0.2">
      <c r="A246" s="1" t="s">
        <v>162</v>
      </c>
      <c r="B246" s="111" t="s">
        <v>388</v>
      </c>
    </row>
    <row r="247" spans="1:2" x14ac:dyDescent="0.2">
      <c r="A247" s="1" t="s">
        <v>522</v>
      </c>
      <c r="B247" s="111" t="s">
        <v>389</v>
      </c>
    </row>
    <row r="248" spans="1:2" x14ac:dyDescent="0.2">
      <c r="A248" s="1" t="s">
        <v>163</v>
      </c>
      <c r="B248" s="111" t="s">
        <v>390</v>
      </c>
    </row>
    <row r="249" spans="1:2" x14ac:dyDescent="0.2">
      <c r="A249" s="1" t="s">
        <v>664</v>
      </c>
      <c r="B249" s="111" t="s">
        <v>665</v>
      </c>
    </row>
    <row r="250" spans="1:2" x14ac:dyDescent="0.2">
      <c r="A250" s="1" t="s">
        <v>523</v>
      </c>
      <c r="B250" s="111" t="s">
        <v>391</v>
      </c>
    </row>
    <row r="251" spans="1:2" x14ac:dyDescent="0.2">
      <c r="A251" s="1" t="s">
        <v>164</v>
      </c>
      <c r="B251" s="111" t="s">
        <v>392</v>
      </c>
    </row>
    <row r="252" spans="1:2" x14ac:dyDescent="0.2">
      <c r="A252" s="1" t="s">
        <v>524</v>
      </c>
      <c r="B252" s="111" t="s">
        <v>197</v>
      </c>
    </row>
    <row r="253" spans="1:2" x14ac:dyDescent="0.2">
      <c r="A253" s="1" t="s">
        <v>588</v>
      </c>
      <c r="B253" s="111" t="s">
        <v>589</v>
      </c>
    </row>
    <row r="254" spans="1:2" x14ac:dyDescent="0.2">
      <c r="A254" s="1" t="s">
        <v>525</v>
      </c>
      <c r="B254" s="111" t="s">
        <v>406</v>
      </c>
    </row>
    <row r="255" spans="1:2" x14ac:dyDescent="0.2">
      <c r="A255" s="1" t="s">
        <v>165</v>
      </c>
      <c r="B255" s="111" t="s">
        <v>393</v>
      </c>
    </row>
    <row r="256" spans="1:2" x14ac:dyDescent="0.2">
      <c r="A256" s="1" t="s">
        <v>166</v>
      </c>
      <c r="B256" s="111" t="s">
        <v>394</v>
      </c>
    </row>
    <row r="257" spans="1:2" x14ac:dyDescent="0.2">
      <c r="A257" s="1" t="s">
        <v>666</v>
      </c>
      <c r="B257" s="111" t="s">
        <v>667</v>
      </c>
    </row>
    <row r="258" spans="1:2" x14ac:dyDescent="0.2">
      <c r="A258" s="1" t="s">
        <v>526</v>
      </c>
      <c r="B258" s="111" t="s">
        <v>527</v>
      </c>
    </row>
    <row r="259" spans="1:2" x14ac:dyDescent="0.2">
      <c r="A259" s="1" t="s">
        <v>668</v>
      </c>
      <c r="B259" s="111" t="s">
        <v>669</v>
      </c>
    </row>
    <row r="260" spans="1:2" x14ac:dyDescent="0.2">
      <c r="A260" s="1" t="s">
        <v>167</v>
      </c>
      <c r="B260" s="111" t="s">
        <v>396</v>
      </c>
    </row>
    <row r="261" spans="1:2" x14ac:dyDescent="0.2">
      <c r="A261" s="1" t="s">
        <v>590</v>
      </c>
      <c r="B261" s="111" t="s">
        <v>591</v>
      </c>
    </row>
    <row r="262" spans="1:2" x14ac:dyDescent="0.2">
      <c r="A262" s="1" t="s">
        <v>592</v>
      </c>
      <c r="B262" s="111" t="s">
        <v>304</v>
      </c>
    </row>
    <row r="263" spans="1:2" x14ac:dyDescent="0.2">
      <c r="A263" s="1" t="s">
        <v>168</v>
      </c>
      <c r="B263" s="111" t="s">
        <v>397</v>
      </c>
    </row>
    <row r="264" spans="1:2" x14ac:dyDescent="0.2">
      <c r="A264" s="1" t="s">
        <v>169</v>
      </c>
      <c r="B264" s="111" t="s">
        <v>398</v>
      </c>
    </row>
    <row r="265" spans="1:2" x14ac:dyDescent="0.2">
      <c r="A265" s="1" t="s">
        <v>528</v>
      </c>
      <c r="B265" s="111" t="s">
        <v>395</v>
      </c>
    </row>
    <row r="266" spans="1:2" x14ac:dyDescent="0.2">
      <c r="A266" s="1" t="s">
        <v>593</v>
      </c>
      <c r="B266" s="111" t="s">
        <v>399</v>
      </c>
    </row>
    <row r="267" spans="1:2" x14ac:dyDescent="0.2">
      <c r="A267" s="1" t="s">
        <v>170</v>
      </c>
      <c r="B267" s="111" t="s">
        <v>400</v>
      </c>
    </row>
    <row r="268" spans="1:2" x14ac:dyDescent="0.2">
      <c r="A268" s="1" t="s">
        <v>529</v>
      </c>
      <c r="B268" s="111" t="s">
        <v>199</v>
      </c>
    </row>
    <row r="269" spans="1:2" x14ac:dyDescent="0.2">
      <c r="A269" s="1" t="s">
        <v>594</v>
      </c>
      <c r="B269" s="111" t="s">
        <v>321</v>
      </c>
    </row>
    <row r="270" spans="1:2" x14ac:dyDescent="0.2">
      <c r="A270" s="1" t="s">
        <v>171</v>
      </c>
      <c r="B270" s="111" t="s">
        <v>401</v>
      </c>
    </row>
    <row r="271" spans="1:2" x14ac:dyDescent="0.2">
      <c r="A271" s="1" t="s">
        <v>670</v>
      </c>
      <c r="B271" s="111" t="s">
        <v>671</v>
      </c>
    </row>
    <row r="272" spans="1:2" x14ac:dyDescent="0.2">
      <c r="A272" s="1" t="s">
        <v>672</v>
      </c>
      <c r="B272" s="111" t="s">
        <v>673</v>
      </c>
    </row>
    <row r="273" spans="1:2" x14ac:dyDescent="0.2">
      <c r="A273" s="1" t="s">
        <v>535</v>
      </c>
      <c r="B273" s="111" t="s">
        <v>536</v>
      </c>
    </row>
    <row r="274" spans="1:2" x14ac:dyDescent="0.2">
      <c r="A274" s="1" t="s">
        <v>537</v>
      </c>
      <c r="B274" s="111" t="s">
        <v>402</v>
      </c>
    </row>
    <row r="275" spans="1:2" x14ac:dyDescent="0.2">
      <c r="A275" s="1" t="s">
        <v>538</v>
      </c>
      <c r="B275" s="111" t="s">
        <v>404</v>
      </c>
    </row>
    <row r="276" spans="1:2" x14ac:dyDescent="0.2">
      <c r="A276" s="1" t="s">
        <v>539</v>
      </c>
      <c r="B276" s="111" t="s">
        <v>405</v>
      </c>
    </row>
    <row r="277" spans="1:2" x14ac:dyDescent="0.2">
      <c r="A277" s="1" t="s">
        <v>541</v>
      </c>
      <c r="B277" s="111" t="s">
        <v>407</v>
      </c>
    </row>
    <row r="278" spans="1:2" x14ac:dyDescent="0.2">
      <c r="A278" s="1" t="s">
        <v>546</v>
      </c>
      <c r="B278" s="111" t="s">
        <v>422</v>
      </c>
    </row>
    <row r="279" spans="1:2" x14ac:dyDescent="0.2">
      <c r="A279" s="1" t="s">
        <v>547</v>
      </c>
      <c r="B279" s="111" t="s">
        <v>431</v>
      </c>
    </row>
    <row r="280" spans="1:2" x14ac:dyDescent="0.2">
      <c r="A280" s="1" t="s">
        <v>548</v>
      </c>
      <c r="B280" s="111" t="s">
        <v>549</v>
      </c>
    </row>
    <row r="281" spans="1:2" x14ac:dyDescent="0.2">
      <c r="A281" s="1" t="s">
        <v>550</v>
      </c>
      <c r="B281" s="111" t="s">
        <v>408</v>
      </c>
    </row>
    <row r="282" spans="1:2" x14ac:dyDescent="0.2">
      <c r="A282" s="1" t="s">
        <v>551</v>
      </c>
      <c r="B282" s="111" t="s">
        <v>409</v>
      </c>
    </row>
    <row r="283" spans="1:2" x14ac:dyDescent="0.2">
      <c r="A283" s="1" t="s">
        <v>674</v>
      </c>
      <c r="B283" s="111" t="s">
        <v>373</v>
      </c>
    </row>
    <row r="284" spans="1:2" x14ac:dyDescent="0.2">
      <c r="A284" s="1" t="s">
        <v>552</v>
      </c>
      <c r="B284" s="111" t="s">
        <v>411</v>
      </c>
    </row>
    <row r="285" spans="1:2" x14ac:dyDescent="0.2">
      <c r="A285" s="1" t="s">
        <v>675</v>
      </c>
      <c r="B285" s="111" t="s">
        <v>676</v>
      </c>
    </row>
    <row r="286" spans="1:2" x14ac:dyDescent="0.2">
      <c r="A286" s="1" t="s">
        <v>677</v>
      </c>
      <c r="B286" s="111" t="s">
        <v>678</v>
      </c>
    </row>
    <row r="287" spans="1:2" x14ac:dyDescent="0.2">
      <c r="A287" s="1" t="s">
        <v>679</v>
      </c>
      <c r="B287" s="111" t="s">
        <v>412</v>
      </c>
    </row>
    <row r="288" spans="1:2" x14ac:dyDescent="0.2">
      <c r="A288" s="1" t="s">
        <v>553</v>
      </c>
      <c r="B288" s="111" t="s">
        <v>414</v>
      </c>
    </row>
    <row r="289" spans="1:2" x14ac:dyDescent="0.2">
      <c r="A289" s="1" t="s">
        <v>174</v>
      </c>
      <c r="B289" s="111" t="s">
        <v>415</v>
      </c>
    </row>
    <row r="290" spans="1:2" x14ac:dyDescent="0.2">
      <c r="A290" s="1" t="s">
        <v>595</v>
      </c>
      <c r="B290" s="111"/>
    </row>
    <row r="291" spans="1:2" x14ac:dyDescent="0.2">
      <c r="A291" s="1" t="s">
        <v>184</v>
      </c>
      <c r="B291" s="111" t="s">
        <v>427</v>
      </c>
    </row>
    <row r="292" spans="1:2" x14ac:dyDescent="0.2">
      <c r="A292" s="1" t="s">
        <v>176</v>
      </c>
      <c r="B292" s="111" t="s">
        <v>417</v>
      </c>
    </row>
    <row r="293" spans="1:2" x14ac:dyDescent="0.2">
      <c r="A293" s="1" t="s">
        <v>177</v>
      </c>
      <c r="B293" s="111" t="s">
        <v>418</v>
      </c>
    </row>
    <row r="294" spans="1:2" x14ac:dyDescent="0.2">
      <c r="A294" s="1" t="s">
        <v>555</v>
      </c>
      <c r="B294" s="111" t="s">
        <v>419</v>
      </c>
    </row>
    <row r="295" spans="1:2" x14ac:dyDescent="0.2">
      <c r="A295" s="1" t="s">
        <v>178</v>
      </c>
      <c r="B295" s="111" t="s">
        <v>420</v>
      </c>
    </row>
    <row r="296" spans="1:2" x14ac:dyDescent="0.2">
      <c r="A296" s="1" t="s">
        <v>179</v>
      </c>
      <c r="B296" s="111" t="s">
        <v>421</v>
      </c>
    </row>
    <row r="297" spans="1:2" x14ac:dyDescent="0.2">
      <c r="A297" s="1" t="s">
        <v>596</v>
      </c>
      <c r="B297" s="111" t="s">
        <v>597</v>
      </c>
    </row>
    <row r="298" spans="1:2" x14ac:dyDescent="0.2">
      <c r="A298" s="1" t="s">
        <v>680</v>
      </c>
      <c r="B298" s="111" t="s">
        <v>422</v>
      </c>
    </row>
    <row r="299" spans="1:2" x14ac:dyDescent="0.2">
      <c r="A299" s="1" t="s">
        <v>180</v>
      </c>
      <c r="B299" s="111" t="s">
        <v>423</v>
      </c>
    </row>
    <row r="300" spans="1:2" x14ac:dyDescent="0.2">
      <c r="A300" s="1" t="s">
        <v>181</v>
      </c>
      <c r="B300" s="111" t="s">
        <v>424</v>
      </c>
    </row>
    <row r="301" spans="1:2" x14ac:dyDescent="0.2">
      <c r="A301" s="1" t="s">
        <v>182</v>
      </c>
      <c r="B301" s="111" t="s">
        <v>425</v>
      </c>
    </row>
    <row r="302" spans="1:2" x14ac:dyDescent="0.2">
      <c r="A302" s="1" t="s">
        <v>183</v>
      </c>
      <c r="B302" s="111" t="s">
        <v>426</v>
      </c>
    </row>
    <row r="303" spans="1:2" x14ac:dyDescent="0.2">
      <c r="A303" s="1" t="s">
        <v>186</v>
      </c>
      <c r="B303" s="111" t="s">
        <v>429</v>
      </c>
    </row>
    <row r="304" spans="1:2" x14ac:dyDescent="0.2">
      <c r="A304" s="1" t="s">
        <v>556</v>
      </c>
      <c r="B304" s="111" t="s">
        <v>557</v>
      </c>
    </row>
    <row r="305" spans="1:2" x14ac:dyDescent="0.2">
      <c r="A305" s="1" t="s">
        <v>187</v>
      </c>
      <c r="B305" s="111" t="s">
        <v>430</v>
      </c>
    </row>
    <row r="306" spans="1:2" x14ac:dyDescent="0.2">
      <c r="A306" s="33" t="s">
        <v>170</v>
      </c>
      <c r="B306" s="32" t="s">
        <v>400</v>
      </c>
    </row>
    <row r="307" spans="1:2" x14ac:dyDescent="0.2">
      <c r="A307" s="33" t="s">
        <v>529</v>
      </c>
      <c r="B307" s="32" t="s">
        <v>199</v>
      </c>
    </row>
    <row r="308" spans="1:2" x14ac:dyDescent="0.2">
      <c r="A308" s="33" t="s">
        <v>530</v>
      </c>
      <c r="B308" s="32" t="s">
        <v>211</v>
      </c>
    </row>
    <row r="309" spans="1:2" x14ac:dyDescent="0.2">
      <c r="A309" s="33" t="s">
        <v>531</v>
      </c>
      <c r="B309" s="32" t="s">
        <v>245</v>
      </c>
    </row>
    <row r="310" spans="1:2" x14ac:dyDescent="0.2">
      <c r="A310" s="33" t="s">
        <v>532</v>
      </c>
      <c r="B310" s="32" t="s">
        <v>319</v>
      </c>
    </row>
    <row r="311" spans="1:2" x14ac:dyDescent="0.2">
      <c r="A311" s="33" t="s">
        <v>533</v>
      </c>
      <c r="B311" s="32" t="s">
        <v>235</v>
      </c>
    </row>
    <row r="312" spans="1:2" x14ac:dyDescent="0.2">
      <c r="A312" s="33" t="s">
        <v>594</v>
      </c>
      <c r="B312" s="32" t="s">
        <v>321</v>
      </c>
    </row>
    <row r="313" spans="1:2" x14ac:dyDescent="0.2">
      <c r="A313" s="33" t="s">
        <v>171</v>
      </c>
      <c r="B313" s="32" t="s">
        <v>401</v>
      </c>
    </row>
    <row r="314" spans="1:2" x14ac:dyDescent="0.2">
      <c r="A314" s="33" t="s">
        <v>534</v>
      </c>
      <c r="B314" s="32" t="s">
        <v>280</v>
      </c>
    </row>
    <row r="315" spans="1:2" x14ac:dyDescent="0.2">
      <c r="A315" s="33" t="s">
        <v>535</v>
      </c>
      <c r="B315" s="32" t="s">
        <v>536</v>
      </c>
    </row>
    <row r="316" spans="1:2" x14ac:dyDescent="0.2">
      <c r="A316" s="33" t="s">
        <v>537</v>
      </c>
      <c r="B316" s="32" t="s">
        <v>402</v>
      </c>
    </row>
    <row r="317" spans="1:2" x14ac:dyDescent="0.2">
      <c r="A317" s="33" t="s">
        <v>172</v>
      </c>
      <c r="B317" s="32" t="s">
        <v>403</v>
      </c>
    </row>
    <row r="318" spans="1:2" x14ac:dyDescent="0.2">
      <c r="A318" s="33" t="s">
        <v>538</v>
      </c>
      <c r="B318" s="32" t="s">
        <v>404</v>
      </c>
    </row>
    <row r="319" spans="1:2" x14ac:dyDescent="0.2">
      <c r="A319" s="33" t="s">
        <v>539</v>
      </c>
      <c r="B319" s="32" t="s">
        <v>405</v>
      </c>
    </row>
    <row r="320" spans="1:2" x14ac:dyDescent="0.2">
      <c r="A320" s="33" t="s">
        <v>540</v>
      </c>
      <c r="B320" s="32" t="s">
        <v>410</v>
      </c>
    </row>
    <row r="321" spans="1:2" x14ac:dyDescent="0.2">
      <c r="A321" s="33" t="s">
        <v>541</v>
      </c>
      <c r="B321" s="32" t="s">
        <v>407</v>
      </c>
    </row>
    <row r="322" spans="1:2" x14ac:dyDescent="0.2">
      <c r="A322" s="33" t="s">
        <v>542</v>
      </c>
      <c r="B322" s="32" t="s">
        <v>244</v>
      </c>
    </row>
    <row r="323" spans="1:2" x14ac:dyDescent="0.2">
      <c r="A323" s="33" t="s">
        <v>543</v>
      </c>
      <c r="B323" s="32" t="s">
        <v>264</v>
      </c>
    </row>
    <row r="324" spans="1:2" x14ac:dyDescent="0.2">
      <c r="A324" s="33" t="s">
        <v>544</v>
      </c>
      <c r="B324" s="32" t="s">
        <v>281</v>
      </c>
    </row>
    <row r="325" spans="1:2" x14ac:dyDescent="0.2">
      <c r="A325" s="33" t="s">
        <v>545</v>
      </c>
      <c r="B325" s="32" t="s">
        <v>386</v>
      </c>
    </row>
    <row r="326" spans="1:2" x14ac:dyDescent="0.2">
      <c r="A326" s="33" t="s">
        <v>546</v>
      </c>
      <c r="B326" s="32" t="s">
        <v>422</v>
      </c>
    </row>
    <row r="327" spans="1:2" x14ac:dyDescent="0.2">
      <c r="A327" s="33" t="s">
        <v>547</v>
      </c>
      <c r="B327" s="32" t="s">
        <v>431</v>
      </c>
    </row>
    <row r="328" spans="1:2" x14ac:dyDescent="0.2">
      <c r="A328" s="33" t="s">
        <v>548</v>
      </c>
      <c r="B328" s="108" t="s">
        <v>549</v>
      </c>
    </row>
    <row r="329" spans="1:2" x14ac:dyDescent="0.2">
      <c r="A329" s="33" t="s">
        <v>550</v>
      </c>
      <c r="B329" s="108" t="s">
        <v>408</v>
      </c>
    </row>
    <row r="330" spans="1:2" x14ac:dyDescent="0.2">
      <c r="A330" s="33" t="s">
        <v>551</v>
      </c>
      <c r="B330" s="108" t="s">
        <v>409</v>
      </c>
    </row>
    <row r="331" spans="1:2" x14ac:dyDescent="0.2">
      <c r="A331" s="33" t="s">
        <v>552</v>
      </c>
      <c r="B331" s="108" t="s">
        <v>411</v>
      </c>
    </row>
    <row r="332" spans="1:2" x14ac:dyDescent="0.2">
      <c r="A332" s="33" t="s">
        <v>173</v>
      </c>
      <c r="B332" s="108" t="s">
        <v>413</v>
      </c>
    </row>
    <row r="333" spans="1:2" x14ac:dyDescent="0.2">
      <c r="A333" s="33" t="s">
        <v>553</v>
      </c>
      <c r="B333" s="108" t="s">
        <v>414</v>
      </c>
    </row>
    <row r="334" spans="1:2" x14ac:dyDescent="0.2">
      <c r="A334" s="33" t="s">
        <v>174</v>
      </c>
      <c r="B334" s="108" t="s">
        <v>415</v>
      </c>
    </row>
    <row r="335" spans="1:2" x14ac:dyDescent="0.2">
      <c r="A335" s="33" t="s">
        <v>595</v>
      </c>
      <c r="B335" s="108"/>
    </row>
    <row r="336" spans="1:2" x14ac:dyDescent="0.2">
      <c r="A336" s="33" t="s">
        <v>175</v>
      </c>
      <c r="B336" s="108" t="s">
        <v>416</v>
      </c>
    </row>
    <row r="337" spans="1:2" x14ac:dyDescent="0.2">
      <c r="A337" s="33" t="s">
        <v>176</v>
      </c>
      <c r="B337" s="111" t="s">
        <v>417</v>
      </c>
    </row>
    <row r="338" spans="1:2" x14ac:dyDescent="0.2">
      <c r="A338" s="33" t="s">
        <v>177</v>
      </c>
      <c r="B338" s="111" t="s">
        <v>418</v>
      </c>
    </row>
    <row r="339" spans="1:2" x14ac:dyDescent="0.2">
      <c r="A339" s="33" t="s">
        <v>554</v>
      </c>
      <c r="B339" s="111" t="s">
        <v>412</v>
      </c>
    </row>
    <row r="340" spans="1:2" x14ac:dyDescent="0.2">
      <c r="A340" s="33" t="s">
        <v>555</v>
      </c>
      <c r="B340" s="111" t="s">
        <v>419</v>
      </c>
    </row>
    <row r="341" spans="1:2" x14ac:dyDescent="0.2">
      <c r="A341" s="33" t="s">
        <v>178</v>
      </c>
      <c r="B341" s="111" t="s">
        <v>420</v>
      </c>
    </row>
    <row r="342" spans="1:2" x14ac:dyDescent="0.2">
      <c r="A342" s="33" t="s">
        <v>179</v>
      </c>
      <c r="B342" s="111" t="s">
        <v>421</v>
      </c>
    </row>
    <row r="343" spans="1:2" x14ac:dyDescent="0.2">
      <c r="A343" s="33" t="s">
        <v>596</v>
      </c>
      <c r="B343" s="111" t="s">
        <v>597</v>
      </c>
    </row>
    <row r="344" spans="1:2" x14ac:dyDescent="0.2">
      <c r="A344" s="33" t="s">
        <v>180</v>
      </c>
      <c r="B344" s="111" t="s">
        <v>423</v>
      </c>
    </row>
    <row r="345" spans="1:2" x14ac:dyDescent="0.2">
      <c r="A345" s="33" t="s">
        <v>181</v>
      </c>
      <c r="B345" s="111" t="s">
        <v>424</v>
      </c>
    </row>
    <row r="346" spans="1:2" x14ac:dyDescent="0.2">
      <c r="A346" s="33" t="s">
        <v>182</v>
      </c>
      <c r="B346" s="111" t="s">
        <v>425</v>
      </c>
    </row>
    <row r="347" spans="1:2" x14ac:dyDescent="0.2">
      <c r="A347" s="33" t="s">
        <v>183</v>
      </c>
      <c r="B347" s="111" t="s">
        <v>426</v>
      </c>
    </row>
    <row r="348" spans="1:2" x14ac:dyDescent="0.2">
      <c r="A348" s="33" t="s">
        <v>184</v>
      </c>
      <c r="B348" s="111" t="s">
        <v>427</v>
      </c>
    </row>
    <row r="349" spans="1:2" x14ac:dyDescent="0.2">
      <c r="A349" s="33" t="s">
        <v>185</v>
      </c>
      <c r="B349" s="111" t="s">
        <v>428</v>
      </c>
    </row>
    <row r="350" spans="1:2" x14ac:dyDescent="0.2">
      <c r="A350" s="33" t="s">
        <v>186</v>
      </c>
      <c r="B350" s="111" t="s">
        <v>429</v>
      </c>
    </row>
    <row r="351" spans="1:2" x14ac:dyDescent="0.2">
      <c r="A351" s="33" t="s">
        <v>556</v>
      </c>
      <c r="B351" s="111" t="s">
        <v>557</v>
      </c>
    </row>
    <row r="352" spans="1:2" x14ac:dyDescent="0.2">
      <c r="A352" s="33" t="s">
        <v>187</v>
      </c>
      <c r="B352" s="111" t="s">
        <v>430</v>
      </c>
    </row>
  </sheetData>
  <sheetProtection algorithmName="SHA-512" hashValue="8Dk6oRN3Z41kIikZCLbLnl5K0aHkY1XMMK/uTZdegMr42ZHlXhou0cCvKpnkNUan282tSKCOibUPqJAOPl73Xg==" saltValue="ncbhwfPs0f4TS+3Vc4T7cw==" spinCount="100000" sheet="1" objects="1" scenarios="1"/>
  <sortState xmlns:xlrd2="http://schemas.microsoft.com/office/spreadsheetml/2017/richdata2" ref="A3:B340">
    <sortCondition ref="A333"/>
  </sortState>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Instructions</vt:lpstr>
      <vt:lpstr>Travel Sheet</vt:lpstr>
      <vt:lpstr>FCS Detail (Club Sports Only)</vt:lpstr>
      <vt:lpstr>Funding Categories</vt:lpstr>
      <vt:lpstr>Summary for Importing</vt:lpstr>
      <vt:lpstr>Database</vt:lpstr>
      <vt:lpstr>Females</vt:lpstr>
      <vt:lpstr>Group</vt:lpstr>
      <vt:lpstr>In_State?</vt:lpstr>
      <vt:lpstr>Individual</vt:lpstr>
      <vt:lpstr>InState?</vt:lpstr>
      <vt:lpstr>Lodging?</vt:lpstr>
      <vt:lpstr>Males</vt:lpstr>
      <vt:lpstr>Miles</vt:lpstr>
      <vt:lpstr>'Travel Sheet'!Print_Area</vt:lpstr>
      <vt:lpstr>Rental_miles</vt:lpstr>
      <vt:lpstr>Rental?</vt:lpstr>
      <vt:lpstr>RentalMiles</vt:lpstr>
      <vt:lpstr>Transport</vt:lpstr>
      <vt:lpstr>Transportation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Mirza, Ali Faateh</cp:lastModifiedBy>
  <cp:lastPrinted>2018-07-11T15:03:26Z</cp:lastPrinted>
  <dcterms:created xsi:type="dcterms:W3CDTF">2017-07-13T15:13:08Z</dcterms:created>
  <dcterms:modified xsi:type="dcterms:W3CDTF">2020-09-10T20:42:49Z</dcterms:modified>
</cp:coreProperties>
</file>